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KN\Desktop\6001 Inventory\"/>
    </mc:Choice>
  </mc:AlternateContent>
  <xr:revisionPtr revIDLastSave="0" documentId="13_ncr:1_{353A0820-F015-4E39-BF4C-7C7896D2A2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1" l="1"/>
  <c r="H76" i="1"/>
  <c r="H57" i="1"/>
  <c r="H36" i="1"/>
  <c r="H16" i="1"/>
  <c r="I23" i="1" l="1"/>
  <c r="H23" i="1"/>
  <c r="G23" i="1"/>
  <c r="J23" i="1" s="1"/>
  <c r="J18" i="1"/>
  <c r="J17" i="1"/>
  <c r="G44" i="1"/>
  <c r="K23" i="1" l="1"/>
  <c r="L23" i="1" s="1"/>
  <c r="J100" i="1"/>
  <c r="J99" i="1"/>
  <c r="J78" i="1"/>
  <c r="J77" i="1"/>
  <c r="J59" i="1"/>
  <c r="J58" i="1"/>
  <c r="J38" i="1"/>
  <c r="J37" i="1"/>
  <c r="G85" i="1" l="1"/>
  <c r="G63" i="1"/>
  <c r="I44" i="1"/>
  <c r="H116" i="1" l="1"/>
  <c r="H115" i="1"/>
  <c r="H114" i="1"/>
  <c r="H113" i="1"/>
  <c r="H112" i="1"/>
  <c r="H111" i="1"/>
  <c r="H110" i="1"/>
  <c r="H109" i="1"/>
  <c r="H108" i="1"/>
  <c r="H107" i="1"/>
  <c r="H106" i="1"/>
  <c r="H105" i="1"/>
  <c r="I105" i="1"/>
  <c r="H96" i="1"/>
  <c r="H95" i="1"/>
  <c r="H94" i="1"/>
  <c r="H93" i="1"/>
  <c r="H92" i="1"/>
  <c r="H91" i="1"/>
  <c r="H90" i="1"/>
  <c r="H89" i="1"/>
  <c r="H88" i="1"/>
  <c r="H87" i="1"/>
  <c r="H86" i="1"/>
  <c r="H85" i="1"/>
  <c r="I85" i="1"/>
  <c r="H74" i="1"/>
  <c r="H73" i="1"/>
  <c r="H72" i="1"/>
  <c r="H71" i="1"/>
  <c r="H70" i="1"/>
  <c r="H69" i="1"/>
  <c r="H68" i="1"/>
  <c r="H67" i="1"/>
  <c r="H66" i="1"/>
  <c r="H65" i="1"/>
  <c r="H64" i="1"/>
  <c r="H63" i="1"/>
  <c r="I63" i="1"/>
  <c r="H55" i="1"/>
  <c r="H54" i="1"/>
  <c r="H53" i="1"/>
  <c r="H52" i="1"/>
  <c r="H51" i="1"/>
  <c r="H50" i="1"/>
  <c r="H49" i="1"/>
  <c r="H48" i="1"/>
  <c r="H47" i="1"/>
  <c r="H46" i="1"/>
  <c r="H45" i="1"/>
  <c r="H44" i="1"/>
  <c r="J105" i="1" l="1"/>
  <c r="J85" i="1"/>
  <c r="M85" i="1" s="1"/>
  <c r="J63" i="1"/>
  <c r="M63" i="1" s="1"/>
  <c r="J44" i="1"/>
  <c r="M44" i="1" s="1"/>
  <c r="H34" i="1"/>
  <c r="H33" i="1"/>
  <c r="H32" i="1"/>
  <c r="H31" i="1"/>
  <c r="H30" i="1"/>
  <c r="H29" i="1"/>
  <c r="H28" i="1"/>
  <c r="H27" i="1"/>
  <c r="H26" i="1"/>
  <c r="H25" i="1"/>
  <c r="H24" i="1"/>
  <c r="M23" i="1" s="1"/>
  <c r="K105" i="1" l="1"/>
  <c r="L105" i="1" s="1"/>
  <c r="M105" i="1"/>
  <c r="K63" i="1"/>
  <c r="L63" i="1" s="1"/>
  <c r="G106" i="1"/>
  <c r="I106" i="1"/>
  <c r="J106" i="1" s="1"/>
  <c r="K85" i="1"/>
  <c r="G86" i="1"/>
  <c r="G64" i="1"/>
  <c r="G45" i="1"/>
  <c r="K44" i="1"/>
  <c r="L44" i="1" s="1"/>
  <c r="K106" i="1" l="1"/>
  <c r="L106" i="1" s="1"/>
  <c r="M106" i="1"/>
  <c r="G24" i="1"/>
  <c r="I24" i="1"/>
  <c r="L85" i="1"/>
  <c r="I86" i="1" s="1"/>
  <c r="J86" i="1" s="1"/>
  <c r="I64" i="1"/>
  <c r="J64" i="1" s="1"/>
  <c r="M64" i="1" s="1"/>
  <c r="I45" i="1"/>
  <c r="J45" i="1" s="1"/>
  <c r="G107" i="1"/>
  <c r="K45" i="1" l="1"/>
  <c r="L45" i="1" s="1"/>
  <c r="M45" i="1"/>
  <c r="K86" i="1"/>
  <c r="L86" i="1" s="1"/>
  <c r="M86" i="1"/>
  <c r="G87" i="1"/>
  <c r="K64" i="1"/>
  <c r="L64" i="1" s="1"/>
  <c r="I65" i="1" s="1"/>
  <c r="G65" i="1"/>
  <c r="G46" i="1"/>
  <c r="I107" i="1"/>
  <c r="J107" i="1" s="1"/>
  <c r="I87" i="1"/>
  <c r="J87" i="1" s="1"/>
  <c r="I46" i="1"/>
  <c r="J24" i="1"/>
  <c r="G25" i="1" s="1"/>
  <c r="K87" i="1" l="1"/>
  <c r="L87" i="1" s="1"/>
  <c r="M87" i="1"/>
  <c r="K107" i="1"/>
  <c r="L107" i="1" s="1"/>
  <c r="M107" i="1"/>
  <c r="J65" i="1"/>
  <c r="J46" i="1"/>
  <c r="G108" i="1"/>
  <c r="G88" i="1"/>
  <c r="M24" i="1"/>
  <c r="G66" i="1"/>
  <c r="K24" i="1"/>
  <c r="L24" i="1" s="1"/>
  <c r="I25" i="1" s="1"/>
  <c r="J25" i="1" s="1"/>
  <c r="K46" i="1" l="1"/>
  <c r="L46" i="1" s="1"/>
  <c r="M46" i="1"/>
  <c r="K65" i="1"/>
  <c r="L65" i="1" s="1"/>
  <c r="M65" i="1"/>
  <c r="G47" i="1"/>
  <c r="I108" i="1"/>
  <c r="J108" i="1" s="1"/>
  <c r="I88" i="1"/>
  <c r="J88" i="1" s="1"/>
  <c r="I66" i="1"/>
  <c r="J66" i="1" s="1"/>
  <c r="I47" i="1"/>
  <c r="K25" i="1"/>
  <c r="L25" i="1" s="1"/>
  <c r="I26" i="1" s="1"/>
  <c r="G26" i="1"/>
  <c r="M25" i="1"/>
  <c r="K66" i="1" l="1"/>
  <c r="L66" i="1" s="1"/>
  <c r="M66" i="1"/>
  <c r="K88" i="1"/>
  <c r="L88" i="1" s="1"/>
  <c r="M88" i="1"/>
  <c r="K108" i="1"/>
  <c r="L108" i="1" s="1"/>
  <c r="M108" i="1"/>
  <c r="J47" i="1"/>
  <c r="G109" i="1"/>
  <c r="G89" i="1"/>
  <c r="G67" i="1"/>
  <c r="J26" i="1"/>
  <c r="G27" i="1" s="1"/>
  <c r="K47" i="1" l="1"/>
  <c r="L47" i="1" s="1"/>
  <c r="M47" i="1"/>
  <c r="G48" i="1"/>
  <c r="K26" i="1"/>
  <c r="L26" i="1" s="1"/>
  <c r="I27" i="1" s="1"/>
  <c r="J27" i="1" s="1"/>
  <c r="G28" i="1" s="1"/>
  <c r="M26" i="1"/>
  <c r="I109" i="1"/>
  <c r="J109" i="1" s="1"/>
  <c r="I89" i="1"/>
  <c r="J89" i="1" s="1"/>
  <c r="I67" i="1"/>
  <c r="J67" i="1" s="1"/>
  <c r="I48" i="1"/>
  <c r="K67" i="1" l="1"/>
  <c r="L67" i="1" s="1"/>
  <c r="M67" i="1"/>
  <c r="K89" i="1"/>
  <c r="L89" i="1" s="1"/>
  <c r="M89" i="1"/>
  <c r="K109" i="1"/>
  <c r="L109" i="1" s="1"/>
  <c r="M109" i="1"/>
  <c r="J48" i="1"/>
  <c r="G110" i="1"/>
  <c r="G90" i="1"/>
  <c r="G68" i="1"/>
  <c r="K27" i="1"/>
  <c r="L27" i="1" s="1"/>
  <c r="I28" i="1" s="1"/>
  <c r="J28" i="1" s="1"/>
  <c r="M27" i="1"/>
  <c r="K48" i="1" l="1"/>
  <c r="L48" i="1" s="1"/>
  <c r="M48" i="1"/>
  <c r="G49" i="1"/>
  <c r="I110" i="1"/>
  <c r="J110" i="1" s="1"/>
  <c r="I90" i="1"/>
  <c r="J90" i="1" s="1"/>
  <c r="I68" i="1"/>
  <c r="J68" i="1" s="1"/>
  <c r="I49" i="1"/>
  <c r="G29" i="1"/>
  <c r="K28" i="1"/>
  <c r="L28" i="1" s="1"/>
  <c r="M28" i="1"/>
  <c r="K68" i="1" l="1"/>
  <c r="L68" i="1" s="1"/>
  <c r="M68" i="1"/>
  <c r="K90" i="1"/>
  <c r="L90" i="1" s="1"/>
  <c r="M90" i="1"/>
  <c r="K110" i="1"/>
  <c r="L110" i="1" s="1"/>
  <c r="M110" i="1"/>
  <c r="J49" i="1"/>
  <c r="G111" i="1"/>
  <c r="G91" i="1"/>
  <c r="G69" i="1"/>
  <c r="G50" i="1"/>
  <c r="I29" i="1"/>
  <c r="J29" i="1" s="1"/>
  <c r="K49" i="1" l="1"/>
  <c r="L49" i="1" s="1"/>
  <c r="M49" i="1"/>
  <c r="I111" i="1"/>
  <c r="J111" i="1" s="1"/>
  <c r="I91" i="1"/>
  <c r="J91" i="1" s="1"/>
  <c r="I69" i="1"/>
  <c r="J69" i="1" s="1"/>
  <c r="I50" i="1"/>
  <c r="J50" i="1" s="1"/>
  <c r="G30" i="1"/>
  <c r="M29" i="1"/>
  <c r="K29" i="1"/>
  <c r="L29" i="1" s="1"/>
  <c r="K50" i="1" l="1"/>
  <c r="L50" i="1" s="1"/>
  <c r="M50" i="1"/>
  <c r="K69" i="1"/>
  <c r="L69" i="1" s="1"/>
  <c r="M69" i="1"/>
  <c r="K91" i="1"/>
  <c r="L91" i="1" s="1"/>
  <c r="M91" i="1"/>
  <c r="K111" i="1"/>
  <c r="L111" i="1" s="1"/>
  <c r="M111" i="1"/>
  <c r="G112" i="1"/>
  <c r="G92" i="1"/>
  <c r="G70" i="1"/>
  <c r="G51" i="1"/>
  <c r="I30" i="1"/>
  <c r="J30" i="1" s="1"/>
  <c r="I112" i="1" l="1"/>
  <c r="J112" i="1" s="1"/>
  <c r="I92" i="1"/>
  <c r="J92" i="1" s="1"/>
  <c r="M92" i="1" s="1"/>
  <c r="I70" i="1"/>
  <c r="J70" i="1" s="1"/>
  <c r="I51" i="1"/>
  <c r="J51" i="1" s="1"/>
  <c r="G31" i="1"/>
  <c r="K30" i="1"/>
  <c r="L30" i="1" s="1"/>
  <c r="M30" i="1"/>
  <c r="K51" i="1" l="1"/>
  <c r="L51" i="1" s="1"/>
  <c r="M51" i="1"/>
  <c r="K70" i="1"/>
  <c r="L70" i="1" s="1"/>
  <c r="M70" i="1"/>
  <c r="K112" i="1"/>
  <c r="L112" i="1" s="1"/>
  <c r="M112" i="1"/>
  <c r="G113" i="1"/>
  <c r="K92" i="1"/>
  <c r="L92" i="1" s="1"/>
  <c r="G93" i="1"/>
  <c r="G71" i="1"/>
  <c r="G52" i="1"/>
  <c r="I31" i="1"/>
  <c r="J31" i="1" s="1"/>
  <c r="I113" i="1" l="1"/>
  <c r="J113" i="1" s="1"/>
  <c r="I93" i="1"/>
  <c r="J93" i="1" s="1"/>
  <c r="I71" i="1"/>
  <c r="J71" i="1" s="1"/>
  <c r="I52" i="1"/>
  <c r="J52" i="1" s="1"/>
  <c r="G32" i="1"/>
  <c r="M31" i="1"/>
  <c r="K31" i="1"/>
  <c r="L31" i="1" s="1"/>
  <c r="K52" i="1" l="1"/>
  <c r="L52" i="1" s="1"/>
  <c r="M52" i="1"/>
  <c r="K71" i="1"/>
  <c r="L71" i="1" s="1"/>
  <c r="M71" i="1"/>
  <c r="K93" i="1"/>
  <c r="L93" i="1" s="1"/>
  <c r="M93" i="1"/>
  <c r="K113" i="1"/>
  <c r="L113" i="1" s="1"/>
  <c r="M113" i="1"/>
  <c r="G114" i="1"/>
  <c r="G94" i="1"/>
  <c r="G72" i="1"/>
  <c r="G53" i="1"/>
  <c r="I32" i="1"/>
  <c r="J32" i="1" s="1"/>
  <c r="I114" i="1" l="1"/>
  <c r="J114" i="1" s="1"/>
  <c r="I94" i="1"/>
  <c r="J94" i="1" s="1"/>
  <c r="I72" i="1"/>
  <c r="J72" i="1" s="1"/>
  <c r="I53" i="1"/>
  <c r="J53" i="1" s="1"/>
  <c r="G33" i="1"/>
  <c r="M32" i="1"/>
  <c r="K32" i="1"/>
  <c r="L32" i="1" s="1"/>
  <c r="K53" i="1" l="1"/>
  <c r="L53" i="1" s="1"/>
  <c r="M53" i="1"/>
  <c r="K72" i="1"/>
  <c r="L72" i="1" s="1"/>
  <c r="M72" i="1"/>
  <c r="K94" i="1"/>
  <c r="L94" i="1" s="1"/>
  <c r="M94" i="1"/>
  <c r="K114" i="1"/>
  <c r="L114" i="1" s="1"/>
  <c r="M114" i="1"/>
  <c r="G115" i="1"/>
  <c r="G95" i="1"/>
  <c r="G73" i="1"/>
  <c r="G54" i="1"/>
  <c r="I33" i="1"/>
  <c r="J33" i="1" s="1"/>
  <c r="I115" i="1" l="1"/>
  <c r="J115" i="1" s="1"/>
  <c r="M115" i="1" s="1"/>
  <c r="I95" i="1"/>
  <c r="J95" i="1" s="1"/>
  <c r="I73" i="1"/>
  <c r="J73" i="1" s="1"/>
  <c r="I54" i="1"/>
  <c r="J54" i="1" s="1"/>
  <c r="G34" i="1"/>
  <c r="K33" i="1"/>
  <c r="M33" i="1"/>
  <c r="K54" i="1" l="1"/>
  <c r="L54" i="1" s="1"/>
  <c r="M54" i="1"/>
  <c r="K73" i="1"/>
  <c r="L73" i="1" s="1"/>
  <c r="M73" i="1"/>
  <c r="K95" i="1"/>
  <c r="L95" i="1" s="1"/>
  <c r="M95" i="1"/>
  <c r="K115" i="1"/>
  <c r="L115" i="1" s="1"/>
  <c r="I116" i="1" s="1"/>
  <c r="G116" i="1"/>
  <c r="I96" i="1"/>
  <c r="G96" i="1"/>
  <c r="I74" i="1"/>
  <c r="G74" i="1"/>
  <c r="G55" i="1"/>
  <c r="I55" i="1"/>
  <c r="L33" i="1"/>
  <c r="I34" i="1" s="1"/>
  <c r="J34" i="1" s="1"/>
  <c r="J116" i="1" l="1"/>
  <c r="J96" i="1"/>
  <c r="J74" i="1"/>
  <c r="M74" i="1" s="1"/>
  <c r="J55" i="1"/>
  <c r="M34" i="1"/>
  <c r="K34" i="1"/>
  <c r="L34" i="1" s="1"/>
  <c r="K55" i="1" l="1"/>
  <c r="L55" i="1" s="1"/>
  <c r="M55" i="1"/>
  <c r="K96" i="1"/>
  <c r="L96" i="1" s="1"/>
  <c r="M96" i="1"/>
  <c r="K116" i="1"/>
  <c r="L116" i="1" s="1"/>
  <c r="M116" i="1"/>
  <c r="K74" i="1"/>
  <c r="L74" i="1" s="1"/>
</calcChain>
</file>

<file path=xl/sharedStrings.xml><?xml version="1.0" encoding="utf-8"?>
<sst xmlns="http://schemas.openxmlformats.org/spreadsheetml/2006/main" count="116" uniqueCount="28">
  <si>
    <t>Demand</t>
  </si>
  <si>
    <t>Product</t>
  </si>
  <si>
    <t>BOM</t>
  </si>
  <si>
    <t>Week</t>
  </si>
  <si>
    <t>A</t>
  </si>
  <si>
    <t>B</t>
  </si>
  <si>
    <t>C</t>
  </si>
  <si>
    <t>D</t>
  </si>
  <si>
    <t>E</t>
  </si>
  <si>
    <t>Item</t>
  </si>
  <si>
    <t>SPANDEX ELASTIC</t>
  </si>
  <si>
    <t>PE</t>
  </si>
  <si>
    <t>Tape</t>
  </si>
  <si>
    <t>Woodpulp</t>
  </si>
  <si>
    <t>Tissue</t>
  </si>
  <si>
    <t>ROP</t>
  </si>
  <si>
    <t>Lot size</t>
  </si>
  <si>
    <t>Supplier</t>
  </si>
  <si>
    <t>POO POO</t>
  </si>
  <si>
    <t>L/T (wk)</t>
  </si>
  <si>
    <t>On Hand</t>
  </si>
  <si>
    <t>Consumption</t>
  </si>
  <si>
    <t>Arrival</t>
  </si>
  <si>
    <t>Ending stock</t>
  </si>
  <si>
    <t>Order quantity</t>
  </si>
  <si>
    <t>Order delivery period if an order if placed</t>
  </si>
  <si>
    <t>Inventory days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</si>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</sst>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B0F0"/>
      <name val="Calibri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Font="1"/>
    <xf numFmtId="0" fontId="2" fillId="2" borderId="3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3" fillId="0" borderId="0" xfId="0" applyFont="1" applyAlignment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1" xfId="0" applyFont="1" applyBorder="1"/>
    <xf numFmtId="0" fontId="3" fillId="0" borderId="14" xfId="0" applyFont="1" applyFill="1" applyBorder="1"/>
    <xf numFmtId="0" fontId="3" fillId="0" borderId="0" xfId="0" applyFont="1" applyFill="1" applyBorder="1"/>
    <xf numFmtId="0" fontId="3" fillId="0" borderId="7" xfId="0" applyFont="1" applyFill="1" applyBorder="1"/>
    <xf numFmtId="0" fontId="3" fillId="0" borderId="15" xfId="0" applyFont="1" applyFill="1" applyBorder="1"/>
    <xf numFmtId="0" fontId="3" fillId="0" borderId="0" xfId="0" applyFont="1" applyBorder="1"/>
    <xf numFmtId="0" fontId="3" fillId="0" borderId="7" xfId="0" applyFont="1" applyBorder="1"/>
    <xf numFmtId="0" fontId="3" fillId="0" borderId="16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0" xfId="0" applyFont="1" applyFill="1" applyBorder="1"/>
    <xf numFmtId="0" fontId="3" fillId="0" borderId="17" xfId="0" applyFont="1" applyFill="1" applyBorder="1"/>
    <xf numFmtId="0" fontId="3" fillId="0" borderId="15" xfId="0" applyFont="1" applyBorder="1"/>
    <xf numFmtId="0" fontId="3" fillId="0" borderId="18" xfId="0" applyFont="1" applyFill="1" applyBorder="1"/>
    <xf numFmtId="0" fontId="2" fillId="0" borderId="0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9" xfId="0" applyFont="1" applyBorder="1"/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188" fontId="3" fillId="0" borderId="0" xfId="1" applyNumberFormat="1" applyFont="1" applyBorder="1"/>
    <xf numFmtId="1" fontId="3" fillId="0" borderId="7" xfId="0" applyNumberFormat="1" applyFont="1" applyBorder="1"/>
    <xf numFmtId="0" fontId="3" fillId="0" borderId="8" xfId="0" applyFont="1" applyBorder="1"/>
    <xf numFmtId="188" fontId="3" fillId="0" borderId="9" xfId="1" applyNumberFormat="1" applyFont="1" applyBorder="1"/>
    <xf numFmtId="1" fontId="3" fillId="0" borderId="10" xfId="0" applyNumberFormat="1" applyFont="1" applyBorder="1"/>
    <xf numFmtId="1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9</xdr:row>
      <xdr:rowOff>25400</xdr:rowOff>
    </xdr:from>
    <xdr:to>
      <xdr:col>12</xdr:col>
      <xdr:colOff>336550</xdr:colOff>
      <xdr:row>12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50100" y="1714500"/>
          <a:ext cx="1581150" cy="5778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นโยบายปัจจุบัน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"/>
  <sheetViews>
    <sheetView tabSelected="1" zoomScaleNormal="100" workbookViewId="0">
      <selection activeCell="G7" sqref="G7"/>
    </sheetView>
  </sheetViews>
  <sheetFormatPr defaultRowHeight="14.5" x14ac:dyDescent="0.35"/>
  <cols>
    <col min="1" max="6" width="8.6640625" style="3"/>
    <col min="7" max="7" width="12" style="3" bestFit="1" customWidth="1"/>
    <col min="8" max="8" width="12.83203125" style="3" customWidth="1"/>
    <col min="9" max="9" width="9.83203125" style="3" customWidth="1"/>
    <col min="10" max="10" width="11.1640625" style="3" bestFit="1" customWidth="1"/>
    <col min="11" max="11" width="10.75" style="3" customWidth="1"/>
    <col min="12" max="12" width="11.1640625" style="3" customWidth="1"/>
    <col min="13" max="13" width="13.25" style="3" bestFit="1" customWidth="1"/>
    <col min="14" max="14" width="10.83203125" style="3" customWidth="1"/>
    <col min="15" max="16384" width="8.6640625" style="3"/>
  </cols>
  <sheetData>
    <row r="1" spans="1:14" ht="15" thickBot="1" x14ac:dyDescent="0.4">
      <c r="A1" s="1" t="s">
        <v>0</v>
      </c>
      <c r="B1" s="2" t="s">
        <v>1</v>
      </c>
      <c r="C1" s="2"/>
      <c r="D1" s="2"/>
      <c r="E1" s="2"/>
      <c r="F1" s="2"/>
      <c r="H1" s="4" t="s">
        <v>2</v>
      </c>
      <c r="I1" s="5" t="s">
        <v>1</v>
      </c>
      <c r="J1" s="6"/>
      <c r="K1" s="6"/>
      <c r="L1" s="6"/>
      <c r="M1" s="7"/>
      <c r="N1" s="8"/>
    </row>
    <row r="2" spans="1:14" ht="15" thickBot="1" x14ac:dyDescent="0.4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H2" s="10" t="s">
        <v>9</v>
      </c>
      <c r="I2" s="11" t="s">
        <v>4</v>
      </c>
      <c r="J2" s="11" t="s">
        <v>5</v>
      </c>
      <c r="K2" s="11" t="s">
        <v>6</v>
      </c>
      <c r="L2" s="11" t="s">
        <v>7</v>
      </c>
      <c r="M2" s="12" t="s">
        <v>8</v>
      </c>
    </row>
    <row r="3" spans="1:14" x14ac:dyDescent="0.35">
      <c r="A3" s="13">
        <v>1</v>
      </c>
      <c r="B3" s="14">
        <v>13</v>
      </c>
      <c r="C3" s="14">
        <v>20</v>
      </c>
      <c r="D3" s="14">
        <v>50</v>
      </c>
      <c r="E3" s="14">
        <v>21</v>
      </c>
      <c r="F3" s="14">
        <v>100</v>
      </c>
      <c r="G3" s="3">
        <v>1</v>
      </c>
      <c r="H3" s="15" t="s">
        <v>10</v>
      </c>
      <c r="I3" s="16">
        <v>1</v>
      </c>
      <c r="J3" s="16">
        <v>2</v>
      </c>
      <c r="K3" s="16">
        <v>3</v>
      </c>
      <c r="L3" s="16">
        <v>4</v>
      </c>
      <c r="M3" s="17">
        <v>5</v>
      </c>
    </row>
    <row r="4" spans="1:14" x14ac:dyDescent="0.35">
      <c r="A4" s="13">
        <v>2</v>
      </c>
      <c r="B4" s="14">
        <v>25</v>
      </c>
      <c r="C4" s="14">
        <v>25</v>
      </c>
      <c r="D4" s="14">
        <v>60</v>
      </c>
      <c r="E4" s="14">
        <v>60</v>
      </c>
      <c r="F4" s="14">
        <v>112</v>
      </c>
      <c r="G4" s="3">
        <v>2</v>
      </c>
      <c r="H4" s="18" t="s">
        <v>11</v>
      </c>
      <c r="I4" s="16">
        <v>5</v>
      </c>
      <c r="J4" s="19">
        <v>1</v>
      </c>
      <c r="K4" s="19">
        <v>2</v>
      </c>
      <c r="L4" s="19">
        <v>3</v>
      </c>
      <c r="M4" s="20">
        <v>4</v>
      </c>
    </row>
    <row r="5" spans="1:14" x14ac:dyDescent="0.35">
      <c r="A5" s="13">
        <v>3</v>
      </c>
      <c r="B5" s="14">
        <v>30</v>
      </c>
      <c r="C5" s="14">
        <v>15</v>
      </c>
      <c r="D5" s="14">
        <v>65</v>
      </c>
      <c r="E5" s="14">
        <v>59</v>
      </c>
      <c r="F5" s="14">
        <v>130</v>
      </c>
      <c r="G5" s="3">
        <v>3</v>
      </c>
      <c r="H5" s="18" t="s">
        <v>12</v>
      </c>
      <c r="I5" s="16">
        <v>3</v>
      </c>
      <c r="J5" s="16">
        <v>5</v>
      </c>
      <c r="K5" s="19">
        <v>1</v>
      </c>
      <c r="L5" s="19">
        <v>2</v>
      </c>
      <c r="M5" s="20">
        <v>4</v>
      </c>
    </row>
    <row r="6" spans="1:14" x14ac:dyDescent="0.35">
      <c r="A6" s="13">
        <v>4</v>
      </c>
      <c r="B6" s="14">
        <v>19</v>
      </c>
      <c r="C6" s="14">
        <v>20</v>
      </c>
      <c r="D6" s="14">
        <v>70</v>
      </c>
      <c r="E6" s="14">
        <v>23</v>
      </c>
      <c r="F6" s="14">
        <v>143</v>
      </c>
      <c r="G6" s="3">
        <v>4</v>
      </c>
      <c r="H6" s="18" t="s">
        <v>13</v>
      </c>
      <c r="I6" s="16">
        <v>2</v>
      </c>
      <c r="J6" s="16">
        <v>3</v>
      </c>
      <c r="K6" s="16">
        <v>1</v>
      </c>
      <c r="L6" s="19">
        <v>4</v>
      </c>
      <c r="M6" s="20">
        <v>5</v>
      </c>
    </row>
    <row r="7" spans="1:14" ht="15" thickBot="1" x14ac:dyDescent="0.4">
      <c r="A7" s="13">
        <v>5</v>
      </c>
      <c r="B7" s="14">
        <v>24</v>
      </c>
      <c r="C7" s="14">
        <v>25</v>
      </c>
      <c r="D7" s="14">
        <v>50</v>
      </c>
      <c r="E7" s="14">
        <v>11</v>
      </c>
      <c r="F7" s="14">
        <v>90</v>
      </c>
      <c r="G7" s="3">
        <v>5</v>
      </c>
      <c r="H7" s="21" t="s">
        <v>14</v>
      </c>
      <c r="I7" s="22">
        <v>5</v>
      </c>
      <c r="J7" s="22">
        <v>4</v>
      </c>
      <c r="K7" s="22">
        <v>3</v>
      </c>
      <c r="L7" s="22">
        <v>2</v>
      </c>
      <c r="M7" s="23">
        <v>1</v>
      </c>
    </row>
    <row r="8" spans="1:14" ht="15" thickBot="1" x14ac:dyDescent="0.4">
      <c r="A8" s="13">
        <v>6</v>
      </c>
      <c r="B8" s="14">
        <v>16</v>
      </c>
      <c r="C8" s="14">
        <v>15</v>
      </c>
      <c r="D8" s="14">
        <v>60</v>
      </c>
      <c r="E8" s="14">
        <v>46</v>
      </c>
      <c r="F8" s="14">
        <v>100</v>
      </c>
    </row>
    <row r="9" spans="1:14" ht="15" thickBot="1" x14ac:dyDescent="0.4">
      <c r="A9" s="13">
        <v>7</v>
      </c>
      <c r="B9" s="14">
        <v>8</v>
      </c>
      <c r="C9" s="14">
        <v>20</v>
      </c>
      <c r="D9" s="14">
        <v>65</v>
      </c>
      <c r="E9" s="14">
        <v>15</v>
      </c>
      <c r="F9" s="14">
        <v>110</v>
      </c>
      <c r="H9" s="24" t="s">
        <v>9</v>
      </c>
      <c r="I9" s="25" t="s">
        <v>15</v>
      </c>
      <c r="J9" s="24" t="s">
        <v>16</v>
      </c>
      <c r="K9" s="26"/>
    </row>
    <row r="10" spans="1:14" x14ac:dyDescent="0.35">
      <c r="A10" s="13">
        <v>8</v>
      </c>
      <c r="B10" s="14">
        <v>26</v>
      </c>
      <c r="C10" s="14">
        <v>25</v>
      </c>
      <c r="D10" s="14">
        <v>70</v>
      </c>
      <c r="E10" s="14">
        <v>60</v>
      </c>
      <c r="F10" s="14">
        <v>126</v>
      </c>
      <c r="G10" s="27">
        <v>1</v>
      </c>
      <c r="H10" s="28" t="s">
        <v>10</v>
      </c>
      <c r="I10" s="16">
        <v>1500</v>
      </c>
      <c r="J10" s="28">
        <v>3000</v>
      </c>
      <c r="K10" s="19"/>
    </row>
    <row r="11" spans="1:14" x14ac:dyDescent="0.35">
      <c r="A11" s="13">
        <v>9</v>
      </c>
      <c r="B11" s="14">
        <v>31</v>
      </c>
      <c r="C11" s="14">
        <v>15</v>
      </c>
      <c r="D11" s="14">
        <v>50</v>
      </c>
      <c r="E11" s="14">
        <v>26</v>
      </c>
      <c r="F11" s="14">
        <v>112</v>
      </c>
      <c r="G11" s="27">
        <v>2</v>
      </c>
      <c r="H11" s="28" t="s">
        <v>11</v>
      </c>
      <c r="I11" s="16">
        <v>1200</v>
      </c>
      <c r="J11" s="28">
        <v>2000</v>
      </c>
      <c r="K11" s="19"/>
    </row>
    <row r="12" spans="1:14" x14ac:dyDescent="0.35">
      <c r="A12" s="13">
        <v>10</v>
      </c>
      <c r="B12" s="14">
        <v>19</v>
      </c>
      <c r="C12" s="14">
        <v>20</v>
      </c>
      <c r="D12" s="14">
        <v>60</v>
      </c>
      <c r="E12" s="14">
        <v>25</v>
      </c>
      <c r="F12" s="14">
        <v>130</v>
      </c>
      <c r="G12" s="27">
        <v>3</v>
      </c>
      <c r="H12" s="28" t="s">
        <v>12</v>
      </c>
      <c r="I12" s="16">
        <v>2000</v>
      </c>
      <c r="J12" s="28">
        <v>2500</v>
      </c>
      <c r="K12" s="19"/>
    </row>
    <row r="13" spans="1:14" x14ac:dyDescent="0.35">
      <c r="A13" s="13">
        <v>11</v>
      </c>
      <c r="B13" s="14">
        <v>50</v>
      </c>
      <c r="C13" s="14">
        <v>25</v>
      </c>
      <c r="D13" s="14">
        <v>65</v>
      </c>
      <c r="E13" s="14">
        <v>64</v>
      </c>
      <c r="F13" s="14">
        <v>143</v>
      </c>
      <c r="G13" s="29">
        <v>4</v>
      </c>
      <c r="H13" s="28" t="s">
        <v>13</v>
      </c>
      <c r="I13" s="16">
        <v>3000</v>
      </c>
      <c r="J13" s="28">
        <v>5000</v>
      </c>
      <c r="K13" s="19"/>
    </row>
    <row r="14" spans="1:14" ht="15" thickBot="1" x14ac:dyDescent="0.4">
      <c r="A14" s="13">
        <v>12</v>
      </c>
      <c r="B14" s="14">
        <v>71</v>
      </c>
      <c r="C14" s="14">
        <v>15</v>
      </c>
      <c r="D14" s="14">
        <v>70</v>
      </c>
      <c r="E14" s="14">
        <v>49</v>
      </c>
      <c r="F14" s="14">
        <v>120</v>
      </c>
      <c r="G14" s="29">
        <v>5</v>
      </c>
      <c r="H14" s="21" t="s">
        <v>14</v>
      </c>
      <c r="I14" s="22">
        <v>1200</v>
      </c>
      <c r="J14" s="21">
        <v>3000</v>
      </c>
      <c r="K14" s="19"/>
    </row>
    <row r="15" spans="1:14" ht="15" thickBot="1" x14ac:dyDescent="0.4"/>
    <row r="16" spans="1:14" x14ac:dyDescent="0.35">
      <c r="A16" s="19"/>
      <c r="B16" s="30"/>
      <c r="C16" s="30"/>
      <c r="F16" s="31">
        <v>1</v>
      </c>
      <c r="G16" s="32" t="s">
        <v>9</v>
      </c>
      <c r="H16" s="33" t="str">
        <f>INDEX($H$10:$H$14,MATCH(F16,$G$10:$G$14,FALSE))</f>
        <v>SPANDEX ELASTIC</v>
      </c>
      <c r="I16" s="34"/>
      <c r="J16" s="34"/>
      <c r="K16" s="34"/>
      <c r="L16" s="34"/>
      <c r="M16" s="35"/>
    </row>
    <row r="17" spans="1:13" x14ac:dyDescent="0.35">
      <c r="A17" s="16"/>
      <c r="B17" s="19"/>
      <c r="C17" s="16"/>
      <c r="F17" s="36"/>
      <c r="G17" s="37" t="s">
        <v>17</v>
      </c>
      <c r="H17" s="38" t="s">
        <v>18</v>
      </c>
      <c r="I17" s="37" t="s">
        <v>15</v>
      </c>
      <c r="J17" s="38">
        <f>INDEX($I$10:$I$14,MATCH(F16,$G$10:$G$14,FALSE))</f>
        <v>1500</v>
      </c>
      <c r="K17" s="19"/>
      <c r="L17" s="19"/>
      <c r="M17" s="20"/>
    </row>
    <row r="18" spans="1:13" ht="15" thickBot="1" x14ac:dyDescent="0.4">
      <c r="A18" s="16"/>
      <c r="B18" s="19"/>
      <c r="C18" s="16"/>
      <c r="F18" s="39"/>
      <c r="G18" s="40" t="s">
        <v>19</v>
      </c>
      <c r="H18" s="41">
        <v>2</v>
      </c>
      <c r="I18" s="40" t="s">
        <v>16</v>
      </c>
      <c r="J18" s="41">
        <f>INDEX($J$10:$J$14,MATCH(F16,$G$10:$G$14,FALSE))</f>
        <v>3000</v>
      </c>
      <c r="K18" s="22"/>
      <c r="L18" s="22"/>
      <c r="M18" s="23"/>
    </row>
    <row r="19" spans="1:13" ht="73" thickBot="1" x14ac:dyDescent="0.4">
      <c r="A19" s="16"/>
      <c r="B19" s="19"/>
      <c r="C19" s="16"/>
      <c r="F19" s="42" t="s">
        <v>3</v>
      </c>
      <c r="G19" s="43" t="s">
        <v>20</v>
      </c>
      <c r="H19" s="44" t="s">
        <v>21</v>
      </c>
      <c r="I19" s="43" t="s">
        <v>22</v>
      </c>
      <c r="J19" s="44" t="s">
        <v>23</v>
      </c>
      <c r="K19" s="44" t="s">
        <v>24</v>
      </c>
      <c r="L19" s="44" t="s">
        <v>25</v>
      </c>
      <c r="M19" s="45" t="s">
        <v>26</v>
      </c>
    </row>
    <row r="20" spans="1:13" x14ac:dyDescent="0.35">
      <c r="A20" s="16"/>
      <c r="B20" s="19"/>
      <c r="C20" s="16"/>
      <c r="F20" s="46" t="s">
        <v>27</v>
      </c>
      <c r="G20" s="19"/>
      <c r="H20" s="19"/>
      <c r="I20" s="47"/>
      <c r="J20" s="47"/>
      <c r="K20" s="47">
        <v>3000</v>
      </c>
      <c r="L20" s="47">
        <v>1</v>
      </c>
      <c r="M20" s="20"/>
    </row>
    <row r="21" spans="1:13" x14ac:dyDescent="0.35">
      <c r="A21" s="16"/>
      <c r="B21" s="19"/>
      <c r="C21" s="19"/>
      <c r="F21" s="46" t="s">
        <v>27</v>
      </c>
      <c r="G21" s="19"/>
      <c r="H21" s="19"/>
      <c r="I21" s="47"/>
      <c r="J21" s="47"/>
      <c r="K21" s="47">
        <v>0</v>
      </c>
      <c r="L21" s="47">
        <v>0</v>
      </c>
      <c r="M21" s="20"/>
    </row>
    <row r="22" spans="1:13" x14ac:dyDescent="0.35">
      <c r="F22" s="46" t="s">
        <v>27</v>
      </c>
      <c r="G22" s="19"/>
      <c r="H22" s="19"/>
      <c r="I22" s="47"/>
      <c r="J22" s="47">
        <v>3000</v>
      </c>
      <c r="K22" s="47">
        <v>0</v>
      </c>
      <c r="L22" s="47">
        <v>0</v>
      </c>
      <c r="M22" s="20"/>
    </row>
    <row r="23" spans="1:13" x14ac:dyDescent="0.35">
      <c r="F23" s="36">
        <v>1</v>
      </c>
      <c r="G23" s="47">
        <f>J22</f>
        <v>3000</v>
      </c>
      <c r="H23" s="47">
        <f>($I$3*$B3)+($J$3*$C3)+($K$3*$D3)+($L$3*$E3)+($M$3*$F3)</f>
        <v>787</v>
      </c>
      <c r="I23" s="47">
        <f>SUMIF(L20:L22,F23,K20:K22)</f>
        <v>3000</v>
      </c>
      <c r="J23" s="47">
        <f>G23+I23-H23</f>
        <v>5213</v>
      </c>
      <c r="K23" s="47">
        <f>IF(J23&lt;=$J$17,$J$18,0)</f>
        <v>0</v>
      </c>
      <c r="L23" s="47">
        <f>IF(K23&gt;0,F23+$H$18,0)</f>
        <v>0</v>
      </c>
      <c r="M23" s="48">
        <f>IF(ISERROR(J23/AVERAGE($H$23:$H$34)*7),,(J23/AVERAGE($H$23:$H$34))*7)</f>
        <v>36.695885359926258</v>
      </c>
    </row>
    <row r="24" spans="1:13" x14ac:dyDescent="0.35">
      <c r="F24" s="36">
        <v>2</v>
      </c>
      <c r="G24" s="47">
        <f t="shared" ref="G24:G28" si="0">J23</f>
        <v>5213</v>
      </c>
      <c r="H24" s="47">
        <f t="shared" ref="H24:H34" si="1">($I$3*$B4)+($J$3*$C4)+($K$3*$D4)+($L$3*$E4)+($M$3*$F4)</f>
        <v>1055</v>
      </c>
      <c r="I24" s="47">
        <f t="shared" ref="I24:I34" si="2">SUMIF(L21:L23,F24,K21:K23)</f>
        <v>0</v>
      </c>
      <c r="J24" s="47">
        <f t="shared" ref="J24:J34" si="3">G24+I24-H24</f>
        <v>4158</v>
      </c>
      <c r="K24" s="47">
        <f t="shared" ref="K24:K34" si="4">IF(J24&lt;=$J$17,$J$18,0)</f>
        <v>0</v>
      </c>
      <c r="L24" s="47">
        <f t="shared" ref="L24:L34" si="5">IF(K24&gt;0,F24+$H$18,0)</f>
        <v>0</v>
      </c>
      <c r="M24" s="48">
        <f t="shared" ref="M24:M34" si="6">IF(ISERROR(J24/AVERAGE($H$23:$H$34)*7),,(J24/AVERAGE($H$23:$H$34))*7)</f>
        <v>29.269420933545632</v>
      </c>
    </row>
    <row r="25" spans="1:13" x14ac:dyDescent="0.35">
      <c r="F25" s="36">
        <v>3</v>
      </c>
      <c r="G25" s="47">
        <f t="shared" si="0"/>
        <v>4158</v>
      </c>
      <c r="H25" s="47">
        <f t="shared" si="1"/>
        <v>1141</v>
      </c>
      <c r="I25" s="47">
        <f t="shared" si="2"/>
        <v>0</v>
      </c>
      <c r="J25" s="47">
        <f t="shared" si="3"/>
        <v>3017</v>
      </c>
      <c r="K25" s="47">
        <f t="shared" si="4"/>
        <v>0</v>
      </c>
      <c r="L25" s="47">
        <f t="shared" si="5"/>
        <v>0</v>
      </c>
      <c r="M25" s="48">
        <f t="shared" si="6"/>
        <v>21.237576468616442</v>
      </c>
    </row>
    <row r="26" spans="1:13" x14ac:dyDescent="0.35">
      <c r="F26" s="36">
        <v>4</v>
      </c>
      <c r="G26" s="47">
        <f t="shared" si="0"/>
        <v>3017</v>
      </c>
      <c r="H26" s="47">
        <f t="shared" si="1"/>
        <v>1076</v>
      </c>
      <c r="I26" s="47">
        <f t="shared" si="2"/>
        <v>0</v>
      </c>
      <c r="J26" s="47">
        <f t="shared" si="3"/>
        <v>1941</v>
      </c>
      <c r="K26" s="47">
        <f t="shared" si="4"/>
        <v>0</v>
      </c>
      <c r="L26" s="47">
        <f t="shared" si="5"/>
        <v>0</v>
      </c>
      <c r="M26" s="48">
        <f t="shared" si="6"/>
        <v>13.663286683985586</v>
      </c>
    </row>
    <row r="27" spans="1:13" x14ac:dyDescent="0.35">
      <c r="F27" s="36">
        <v>5</v>
      </c>
      <c r="G27" s="47">
        <f t="shared" si="0"/>
        <v>1941</v>
      </c>
      <c r="H27" s="47">
        <f t="shared" si="1"/>
        <v>718</v>
      </c>
      <c r="I27" s="47">
        <f t="shared" si="2"/>
        <v>0</v>
      </c>
      <c r="J27" s="47">
        <f t="shared" si="3"/>
        <v>1223</v>
      </c>
      <c r="K27" s="47">
        <f t="shared" si="4"/>
        <v>3000</v>
      </c>
      <c r="L27" s="47">
        <f t="shared" si="5"/>
        <v>7</v>
      </c>
      <c r="M27" s="48">
        <f t="shared" si="6"/>
        <v>8.609067292382468</v>
      </c>
    </row>
    <row r="28" spans="1:13" x14ac:dyDescent="0.35">
      <c r="F28" s="36">
        <v>6</v>
      </c>
      <c r="G28" s="47">
        <f t="shared" si="0"/>
        <v>1223</v>
      </c>
      <c r="H28" s="47">
        <f t="shared" si="1"/>
        <v>910</v>
      </c>
      <c r="I28" s="47">
        <f t="shared" si="2"/>
        <v>0</v>
      </c>
      <c r="J28" s="47">
        <f t="shared" si="3"/>
        <v>313</v>
      </c>
      <c r="K28" s="47">
        <f t="shared" si="4"/>
        <v>3000</v>
      </c>
      <c r="L28" s="47">
        <f t="shared" si="5"/>
        <v>8</v>
      </c>
      <c r="M28" s="48">
        <f t="shared" si="6"/>
        <v>2.203301768205816</v>
      </c>
    </row>
    <row r="29" spans="1:13" x14ac:dyDescent="0.35">
      <c r="F29" s="36">
        <v>7</v>
      </c>
      <c r="G29" s="47">
        <f t="shared" ref="G29:G34" si="7">J28</f>
        <v>313</v>
      </c>
      <c r="H29" s="47">
        <f t="shared" si="1"/>
        <v>853</v>
      </c>
      <c r="I29" s="47">
        <f t="shared" si="2"/>
        <v>3000</v>
      </c>
      <c r="J29" s="47">
        <f t="shared" si="3"/>
        <v>2460</v>
      </c>
      <c r="K29" s="47">
        <f t="shared" si="4"/>
        <v>0</v>
      </c>
      <c r="L29" s="47">
        <f t="shared" si="5"/>
        <v>0</v>
      </c>
      <c r="M29" s="48">
        <f t="shared" si="6"/>
        <v>17.316684823598422</v>
      </c>
    </row>
    <row r="30" spans="1:13" x14ac:dyDescent="0.35">
      <c r="F30" s="36">
        <v>8</v>
      </c>
      <c r="G30" s="47">
        <f t="shared" si="7"/>
        <v>2460</v>
      </c>
      <c r="H30" s="47">
        <f t="shared" si="1"/>
        <v>1156</v>
      </c>
      <c r="I30" s="47">
        <f t="shared" si="2"/>
        <v>3000</v>
      </c>
      <c r="J30" s="47">
        <f t="shared" si="3"/>
        <v>4304</v>
      </c>
      <c r="K30" s="47">
        <f t="shared" si="4"/>
        <v>0</v>
      </c>
      <c r="L30" s="47">
        <f t="shared" si="5"/>
        <v>0</v>
      </c>
      <c r="M30" s="48">
        <f t="shared" si="6"/>
        <v>30.297159138523419</v>
      </c>
    </row>
    <row r="31" spans="1:13" x14ac:dyDescent="0.35">
      <c r="F31" s="36">
        <v>9</v>
      </c>
      <c r="G31" s="47">
        <f t="shared" si="7"/>
        <v>4304</v>
      </c>
      <c r="H31" s="47">
        <f t="shared" si="1"/>
        <v>875</v>
      </c>
      <c r="I31" s="47">
        <f t="shared" si="2"/>
        <v>0</v>
      </c>
      <c r="J31" s="47">
        <f t="shared" si="3"/>
        <v>3429</v>
      </c>
      <c r="K31" s="47">
        <f t="shared" si="4"/>
        <v>0</v>
      </c>
      <c r="L31" s="47">
        <f t="shared" si="5"/>
        <v>0</v>
      </c>
      <c r="M31" s="48">
        <f t="shared" si="6"/>
        <v>24.137769211430488</v>
      </c>
    </row>
    <row r="32" spans="1:13" x14ac:dyDescent="0.35">
      <c r="F32" s="36">
        <v>10</v>
      </c>
      <c r="G32" s="47">
        <f t="shared" si="7"/>
        <v>3429</v>
      </c>
      <c r="H32" s="47">
        <f t="shared" si="1"/>
        <v>989</v>
      </c>
      <c r="I32" s="47">
        <f t="shared" si="2"/>
        <v>0</v>
      </c>
      <c r="J32" s="47">
        <f t="shared" si="3"/>
        <v>2440</v>
      </c>
      <c r="K32" s="47">
        <f t="shared" si="4"/>
        <v>0</v>
      </c>
      <c r="L32" s="47">
        <f t="shared" si="5"/>
        <v>0</v>
      </c>
      <c r="M32" s="48">
        <f t="shared" si="6"/>
        <v>17.175898768122014</v>
      </c>
    </row>
    <row r="33" spans="6:13" x14ac:dyDescent="0.35">
      <c r="F33" s="36">
        <v>11</v>
      </c>
      <c r="G33" s="47">
        <f t="shared" si="7"/>
        <v>2440</v>
      </c>
      <c r="H33" s="47">
        <f t="shared" si="1"/>
        <v>1266</v>
      </c>
      <c r="I33" s="47">
        <f t="shared" si="2"/>
        <v>0</v>
      </c>
      <c r="J33" s="47">
        <f t="shared" si="3"/>
        <v>1174</v>
      </c>
      <c r="K33" s="47">
        <f t="shared" si="4"/>
        <v>3000</v>
      </c>
      <c r="L33" s="47">
        <f t="shared" si="5"/>
        <v>13</v>
      </c>
      <c r="M33" s="48">
        <f t="shared" si="6"/>
        <v>8.2641414564652642</v>
      </c>
    </row>
    <row r="34" spans="6:13" ht="15" thickBot="1" x14ac:dyDescent="0.4">
      <c r="F34" s="49">
        <v>12</v>
      </c>
      <c r="G34" s="50">
        <f t="shared" si="7"/>
        <v>1174</v>
      </c>
      <c r="H34" s="50">
        <f t="shared" si="1"/>
        <v>1107</v>
      </c>
      <c r="I34" s="50">
        <f t="shared" si="2"/>
        <v>0</v>
      </c>
      <c r="J34" s="50">
        <f t="shared" si="3"/>
        <v>67</v>
      </c>
      <c r="K34" s="50">
        <f t="shared" si="4"/>
        <v>3000</v>
      </c>
      <c r="L34" s="50">
        <f t="shared" si="5"/>
        <v>14</v>
      </c>
      <c r="M34" s="51">
        <f t="shared" si="6"/>
        <v>0.4716332858459733</v>
      </c>
    </row>
    <row r="35" spans="6:13" ht="15" thickBot="1" x14ac:dyDescent="0.4">
      <c r="F35" s="52"/>
    </row>
    <row r="36" spans="6:13" x14ac:dyDescent="0.35">
      <c r="F36" s="31">
        <v>2</v>
      </c>
      <c r="G36" s="32" t="s">
        <v>9</v>
      </c>
      <c r="H36" s="33" t="str">
        <f>INDEX($H$10:$H$14,MATCH(F36,$G$10:$G$14,FALSE))</f>
        <v>PE</v>
      </c>
      <c r="I36" s="34"/>
      <c r="J36" s="34"/>
      <c r="K36" s="34"/>
      <c r="L36" s="34"/>
      <c r="M36" s="35"/>
    </row>
    <row r="37" spans="6:13" x14ac:dyDescent="0.35">
      <c r="F37" s="36"/>
      <c r="G37" s="37" t="s">
        <v>17</v>
      </c>
      <c r="H37" s="38" t="s">
        <v>18</v>
      </c>
      <c r="I37" s="37" t="s">
        <v>15</v>
      </c>
      <c r="J37" s="38">
        <f>INDEX($I$10:$I$14,MATCH(F36,$G$10:$G$14,FALSE))</f>
        <v>1200</v>
      </c>
      <c r="K37" s="19"/>
      <c r="L37" s="19"/>
      <c r="M37" s="20"/>
    </row>
    <row r="38" spans="6:13" ht="15" thickBot="1" x14ac:dyDescent="0.4">
      <c r="F38" s="39"/>
      <c r="G38" s="40" t="s">
        <v>19</v>
      </c>
      <c r="H38" s="41">
        <v>3</v>
      </c>
      <c r="I38" s="40" t="s">
        <v>16</v>
      </c>
      <c r="J38" s="41">
        <f>INDEX($J$10:$J$14,MATCH(F36,$G$10:$G$14,FALSE))</f>
        <v>2000</v>
      </c>
      <c r="K38" s="22"/>
      <c r="L38" s="22"/>
      <c r="M38" s="23"/>
    </row>
    <row r="39" spans="6:13" ht="73" thickBot="1" x14ac:dyDescent="0.4">
      <c r="F39" s="42" t="s">
        <v>3</v>
      </c>
      <c r="G39" s="43" t="s">
        <v>20</v>
      </c>
      <c r="H39" s="44" t="s">
        <v>21</v>
      </c>
      <c r="I39" s="43" t="s">
        <v>22</v>
      </c>
      <c r="J39" s="44" t="s">
        <v>23</v>
      </c>
      <c r="K39" s="44" t="s">
        <v>24</v>
      </c>
      <c r="L39" s="44" t="s">
        <v>25</v>
      </c>
      <c r="M39" s="45" t="s">
        <v>26</v>
      </c>
    </row>
    <row r="40" spans="6:13" x14ac:dyDescent="0.35">
      <c r="F40" s="46" t="s">
        <v>27</v>
      </c>
      <c r="G40" s="19"/>
      <c r="H40" s="19"/>
      <c r="I40" s="47"/>
      <c r="J40" s="47"/>
      <c r="K40" s="47">
        <v>2000</v>
      </c>
      <c r="L40" s="47">
        <v>1</v>
      </c>
      <c r="M40" s="20"/>
    </row>
    <row r="41" spans="6:13" x14ac:dyDescent="0.35">
      <c r="F41" s="46" t="s">
        <v>27</v>
      </c>
      <c r="G41" s="19"/>
      <c r="H41" s="19"/>
      <c r="I41" s="47"/>
      <c r="J41" s="47"/>
      <c r="K41" s="47">
        <v>0</v>
      </c>
      <c r="L41" s="47">
        <v>0</v>
      </c>
      <c r="M41" s="20"/>
    </row>
    <row r="42" spans="6:13" x14ac:dyDescent="0.35">
      <c r="F42" s="46" t="s">
        <v>27</v>
      </c>
      <c r="G42" s="19"/>
      <c r="H42" s="19"/>
      <c r="I42" s="47"/>
      <c r="J42" s="47"/>
      <c r="K42" s="47">
        <v>0</v>
      </c>
      <c r="L42" s="47">
        <v>0</v>
      </c>
      <c r="M42" s="20"/>
    </row>
    <row r="43" spans="6:13" x14ac:dyDescent="0.35">
      <c r="F43" s="46" t="s">
        <v>27</v>
      </c>
      <c r="G43" s="19"/>
      <c r="H43" s="19"/>
      <c r="I43" s="47"/>
      <c r="J43" s="47">
        <v>3500</v>
      </c>
      <c r="K43" s="47">
        <v>0</v>
      </c>
      <c r="L43" s="47">
        <v>0</v>
      </c>
      <c r="M43" s="20"/>
    </row>
    <row r="44" spans="6:13" x14ac:dyDescent="0.35">
      <c r="F44" s="36">
        <v>1</v>
      </c>
      <c r="G44" s="47">
        <f>J43</f>
        <v>3500</v>
      </c>
      <c r="H44" s="47">
        <f t="shared" ref="H44:H55" si="8">($I$4*$B3)+($J$4*$C3)+($K$4*$D3)+($L$4*$E3)+($M$4*$F3)</f>
        <v>648</v>
      </c>
      <c r="I44" s="47">
        <f>SUMIF(L40:L43,F44,K40:K43)</f>
        <v>2000</v>
      </c>
      <c r="J44" s="47">
        <f>G44+I44-H44</f>
        <v>4852</v>
      </c>
      <c r="K44" s="47">
        <f t="shared" ref="K44:K55" si="9">IF(J44&lt;=$J$37,$J$38,0)</f>
        <v>0</v>
      </c>
      <c r="L44" s="47">
        <f t="shared" ref="L44:L55" si="10">IF(K44&gt;0,F44+$H$38,0)</f>
        <v>0</v>
      </c>
      <c r="M44" s="48">
        <f>IF(ISERROR(J44/AVERAGE($H$44:$H$55)*7),,(J44/AVERAGE($H$44:$H$55))*7)</f>
        <v>39.147824416482564</v>
      </c>
    </row>
    <row r="45" spans="6:13" x14ac:dyDescent="0.35">
      <c r="F45" s="36">
        <v>2</v>
      </c>
      <c r="G45" s="47">
        <f t="shared" ref="G45:G49" si="11">J44</f>
        <v>4852</v>
      </c>
      <c r="H45" s="47">
        <f t="shared" si="8"/>
        <v>898</v>
      </c>
      <c r="I45" s="47">
        <f>SUMIF(L41:L44,F45,K41:K44)</f>
        <v>0</v>
      </c>
      <c r="J45" s="47">
        <f t="shared" ref="J45:J55" si="12">G45+I45-H45</f>
        <v>3954</v>
      </c>
      <c r="K45" s="47">
        <f t="shared" si="9"/>
        <v>0</v>
      </c>
      <c r="L45" s="47">
        <f t="shared" si="10"/>
        <v>0</v>
      </c>
      <c r="M45" s="48">
        <f t="shared" ref="M45:M55" si="13">IF(ISERROR(J45/AVERAGE($H$44:$H$55)*7),,(J45/AVERAGE($H$44:$H$55))*7)</f>
        <v>31.902410911535874</v>
      </c>
    </row>
    <row r="46" spans="6:13" x14ac:dyDescent="0.35">
      <c r="F46" s="36">
        <v>3</v>
      </c>
      <c r="G46" s="47">
        <f t="shared" si="11"/>
        <v>3954</v>
      </c>
      <c r="H46" s="47">
        <f t="shared" si="8"/>
        <v>992</v>
      </c>
      <c r="I46" s="47">
        <f>SUMIF(L42:L45,F46,K42:K45)</f>
        <v>0</v>
      </c>
      <c r="J46" s="47">
        <f t="shared" si="12"/>
        <v>2962</v>
      </c>
      <c r="K46" s="47">
        <f t="shared" si="9"/>
        <v>0</v>
      </c>
      <c r="L46" s="47">
        <f t="shared" si="10"/>
        <v>0</v>
      </c>
      <c r="M46" s="48">
        <f t="shared" si="13"/>
        <v>23.898568821438861</v>
      </c>
    </row>
    <row r="47" spans="6:13" x14ac:dyDescent="0.35">
      <c r="F47" s="36">
        <v>4</v>
      </c>
      <c r="G47" s="47">
        <f t="shared" si="11"/>
        <v>2962</v>
      </c>
      <c r="H47" s="47">
        <f t="shared" si="8"/>
        <v>896</v>
      </c>
      <c r="I47" s="47">
        <f t="shared" ref="I47:I55" si="14">SUMIF(L44:L46,F47,K44:K46)</f>
        <v>0</v>
      </c>
      <c r="J47" s="47">
        <f t="shared" si="12"/>
        <v>2066</v>
      </c>
      <c r="K47" s="47">
        <f t="shared" si="9"/>
        <v>0</v>
      </c>
      <c r="L47" s="47">
        <f t="shared" si="10"/>
        <v>0</v>
      </c>
      <c r="M47" s="48">
        <f t="shared" si="13"/>
        <v>16.669292094899625</v>
      </c>
    </row>
    <row r="48" spans="6:13" x14ac:dyDescent="0.35">
      <c r="F48" s="36">
        <v>5</v>
      </c>
      <c r="G48" s="47">
        <f t="shared" si="11"/>
        <v>2066</v>
      </c>
      <c r="H48" s="47">
        <f t="shared" si="8"/>
        <v>638</v>
      </c>
      <c r="I48" s="47">
        <f t="shared" si="14"/>
        <v>0</v>
      </c>
      <c r="J48" s="47">
        <f t="shared" si="12"/>
        <v>1428</v>
      </c>
      <c r="K48" s="47">
        <f t="shared" si="9"/>
        <v>0</v>
      </c>
      <c r="L48" s="47">
        <f t="shared" si="10"/>
        <v>0</v>
      </c>
      <c r="M48" s="48">
        <f t="shared" si="13"/>
        <v>11.521659782921908</v>
      </c>
    </row>
    <row r="49" spans="6:13" x14ac:dyDescent="0.35">
      <c r="F49" s="36">
        <v>6</v>
      </c>
      <c r="G49" s="47">
        <f t="shared" si="11"/>
        <v>1428</v>
      </c>
      <c r="H49" s="47">
        <f t="shared" si="8"/>
        <v>753</v>
      </c>
      <c r="I49" s="47">
        <f t="shared" si="14"/>
        <v>0</v>
      </c>
      <c r="J49" s="47">
        <f t="shared" si="12"/>
        <v>675</v>
      </c>
      <c r="K49" s="47">
        <f t="shared" si="9"/>
        <v>2000</v>
      </c>
      <c r="L49" s="47">
        <f t="shared" si="10"/>
        <v>9</v>
      </c>
      <c r="M49" s="48">
        <f t="shared" si="13"/>
        <v>5.4461627125156085</v>
      </c>
    </row>
    <row r="50" spans="6:13" x14ac:dyDescent="0.35">
      <c r="F50" s="36">
        <v>7</v>
      </c>
      <c r="G50" s="47">
        <f t="shared" ref="G50:G55" si="15">J49</f>
        <v>675</v>
      </c>
      <c r="H50" s="47">
        <f t="shared" si="8"/>
        <v>675</v>
      </c>
      <c r="I50" s="47">
        <f t="shared" si="14"/>
        <v>0</v>
      </c>
      <c r="J50" s="47">
        <f t="shared" si="12"/>
        <v>0</v>
      </c>
      <c r="K50" s="47">
        <f t="shared" si="9"/>
        <v>2000</v>
      </c>
      <c r="L50" s="47">
        <f t="shared" si="10"/>
        <v>10</v>
      </c>
      <c r="M50" s="48">
        <f t="shared" si="13"/>
        <v>0</v>
      </c>
    </row>
    <row r="51" spans="6:13" x14ac:dyDescent="0.35">
      <c r="F51" s="36">
        <v>8</v>
      </c>
      <c r="G51" s="47">
        <f t="shared" si="15"/>
        <v>0</v>
      </c>
      <c r="H51" s="47">
        <f t="shared" si="8"/>
        <v>979</v>
      </c>
      <c r="I51" s="47">
        <f t="shared" si="14"/>
        <v>0</v>
      </c>
      <c r="J51" s="47">
        <f t="shared" si="12"/>
        <v>-979</v>
      </c>
      <c r="K51" s="47">
        <f t="shared" si="9"/>
        <v>2000</v>
      </c>
      <c r="L51" s="47">
        <f t="shared" si="10"/>
        <v>11</v>
      </c>
      <c r="M51" s="48">
        <f>IF(ISERROR(J51/AVERAGE($H$44:$H$55)*7),,(J51/AVERAGE($H$44:$H$55))*7)</f>
        <v>-7.8989530304485642</v>
      </c>
    </row>
    <row r="52" spans="6:13" x14ac:dyDescent="0.35">
      <c r="F52" s="36">
        <v>9</v>
      </c>
      <c r="G52" s="47">
        <f t="shared" si="15"/>
        <v>-979</v>
      </c>
      <c r="H52" s="47">
        <f t="shared" si="8"/>
        <v>796</v>
      </c>
      <c r="I52" s="47">
        <f t="shared" si="14"/>
        <v>2000</v>
      </c>
      <c r="J52" s="47">
        <f t="shared" si="12"/>
        <v>225</v>
      </c>
      <c r="K52" s="47">
        <f t="shared" si="9"/>
        <v>2000</v>
      </c>
      <c r="L52" s="47">
        <f t="shared" si="10"/>
        <v>12</v>
      </c>
      <c r="M52" s="48">
        <f t="shared" si="13"/>
        <v>1.8153875708385359</v>
      </c>
    </row>
    <row r="53" spans="6:13" x14ac:dyDescent="0.35">
      <c r="F53" s="36">
        <v>10</v>
      </c>
      <c r="G53" s="47">
        <f t="shared" si="15"/>
        <v>225</v>
      </c>
      <c r="H53" s="47">
        <f t="shared" si="8"/>
        <v>830</v>
      </c>
      <c r="I53" s="47">
        <f t="shared" si="14"/>
        <v>2000</v>
      </c>
      <c r="J53" s="47">
        <f t="shared" si="12"/>
        <v>1395</v>
      </c>
      <c r="K53" s="47">
        <f t="shared" si="9"/>
        <v>0</v>
      </c>
      <c r="L53" s="47">
        <f t="shared" si="10"/>
        <v>0</v>
      </c>
      <c r="M53" s="48">
        <f t="shared" si="13"/>
        <v>11.255402939198923</v>
      </c>
    </row>
    <row r="54" spans="6:13" x14ac:dyDescent="0.35">
      <c r="F54" s="36">
        <v>11</v>
      </c>
      <c r="G54" s="47">
        <f t="shared" si="15"/>
        <v>1395</v>
      </c>
      <c r="H54" s="47">
        <f t="shared" si="8"/>
        <v>1169</v>
      </c>
      <c r="I54" s="47">
        <f t="shared" si="14"/>
        <v>2000</v>
      </c>
      <c r="J54" s="47">
        <f t="shared" si="12"/>
        <v>2226</v>
      </c>
      <c r="K54" s="47">
        <f t="shared" si="9"/>
        <v>0</v>
      </c>
      <c r="L54" s="47">
        <f t="shared" si="10"/>
        <v>0</v>
      </c>
      <c r="M54" s="48">
        <f t="shared" si="13"/>
        <v>17.960234367495918</v>
      </c>
    </row>
    <row r="55" spans="6:13" ht="15" thickBot="1" x14ac:dyDescent="0.4">
      <c r="F55" s="49">
        <v>12</v>
      </c>
      <c r="G55" s="50">
        <f t="shared" si="15"/>
        <v>2226</v>
      </c>
      <c r="H55" s="50">
        <f t="shared" si="8"/>
        <v>1137</v>
      </c>
      <c r="I55" s="50">
        <f t="shared" si="14"/>
        <v>2000</v>
      </c>
      <c r="J55" s="50">
        <f t="shared" si="12"/>
        <v>3089</v>
      </c>
      <c r="K55" s="50">
        <f t="shared" si="9"/>
        <v>0</v>
      </c>
      <c r="L55" s="50">
        <f t="shared" si="10"/>
        <v>0</v>
      </c>
      <c r="M55" s="51">
        <f t="shared" si="13"/>
        <v>24.923254250312169</v>
      </c>
    </row>
    <row r="56" spans="6:13" ht="15" thickBot="1" x14ac:dyDescent="0.4"/>
    <row r="57" spans="6:13" x14ac:dyDescent="0.35">
      <c r="F57" s="31">
        <v>3</v>
      </c>
      <c r="G57" s="32" t="s">
        <v>9</v>
      </c>
      <c r="H57" s="33" t="str">
        <f>INDEX($H$10:$H$14,MATCH(F57,$G$10:$G$14,FALSE))</f>
        <v>Tape</v>
      </c>
      <c r="I57" s="34"/>
      <c r="J57" s="34"/>
      <c r="K57" s="34"/>
      <c r="L57" s="34"/>
      <c r="M57" s="35"/>
    </row>
    <row r="58" spans="6:13" x14ac:dyDescent="0.35">
      <c r="F58" s="36"/>
      <c r="G58" s="37" t="s">
        <v>17</v>
      </c>
      <c r="H58" s="38" t="s">
        <v>18</v>
      </c>
      <c r="I58" s="37" t="s">
        <v>15</v>
      </c>
      <c r="J58" s="38">
        <f>INDEX($I$10:$I$14,MATCH(F57,$G$10:$G$14,FALSE))</f>
        <v>2000</v>
      </c>
      <c r="K58" s="19"/>
      <c r="L58" s="19"/>
      <c r="M58" s="20"/>
    </row>
    <row r="59" spans="6:13" ht="15" thickBot="1" x14ac:dyDescent="0.4">
      <c r="F59" s="39"/>
      <c r="G59" s="40" t="s">
        <v>19</v>
      </c>
      <c r="H59" s="41">
        <v>1</v>
      </c>
      <c r="I59" s="40" t="s">
        <v>16</v>
      </c>
      <c r="J59" s="41">
        <f>INDEX($J$10:$J$14,MATCH(F57,$G$10:$G$14,FALSE))</f>
        <v>2500</v>
      </c>
      <c r="K59" s="22"/>
      <c r="L59" s="22"/>
      <c r="M59" s="23"/>
    </row>
    <row r="60" spans="6:13" ht="73" thickBot="1" x14ac:dyDescent="0.4">
      <c r="F60" s="42" t="s">
        <v>3</v>
      </c>
      <c r="G60" s="43" t="s">
        <v>20</v>
      </c>
      <c r="H60" s="44" t="s">
        <v>21</v>
      </c>
      <c r="I60" s="43" t="s">
        <v>22</v>
      </c>
      <c r="J60" s="44" t="s">
        <v>23</v>
      </c>
      <c r="K60" s="44" t="s">
        <v>24</v>
      </c>
      <c r="L60" s="44" t="s">
        <v>25</v>
      </c>
      <c r="M60" s="45" t="s">
        <v>26</v>
      </c>
    </row>
    <row r="61" spans="6:13" x14ac:dyDescent="0.35">
      <c r="F61" s="46" t="s">
        <v>27</v>
      </c>
      <c r="G61" s="19"/>
      <c r="H61" s="19"/>
      <c r="I61" s="47"/>
      <c r="J61" s="47"/>
      <c r="K61" s="47">
        <v>0</v>
      </c>
      <c r="L61" s="47">
        <v>0</v>
      </c>
      <c r="M61" s="20"/>
    </row>
    <row r="62" spans="6:13" x14ac:dyDescent="0.35">
      <c r="F62" s="46" t="s">
        <v>27</v>
      </c>
      <c r="G62" s="19"/>
      <c r="H62" s="19"/>
      <c r="I62" s="47"/>
      <c r="J62" s="47">
        <v>3000</v>
      </c>
      <c r="K62" s="47">
        <v>0</v>
      </c>
      <c r="L62" s="47">
        <v>0</v>
      </c>
      <c r="M62" s="20"/>
    </row>
    <row r="63" spans="6:13" x14ac:dyDescent="0.35">
      <c r="F63" s="36">
        <v>1</v>
      </c>
      <c r="G63" s="47">
        <f t="shared" ref="G63:G68" si="16">J62</f>
        <v>3000</v>
      </c>
      <c r="H63" s="47">
        <f t="shared" ref="H63:H74" si="17">($I$5*$B3)+($J$5*$C3)+($K$5*$D3)+($L$5*$E3)+($M$5*$F3)</f>
        <v>631</v>
      </c>
      <c r="I63" s="47">
        <f>SUMIF(L61:L62,F63,K61:K62)</f>
        <v>0</v>
      </c>
      <c r="J63" s="47">
        <f>G63+I63-H63</f>
        <v>2369</v>
      </c>
      <c r="K63" s="47">
        <f t="shared" ref="K63:K74" si="18">IF(J63&lt;=$J$58,$J$59,0)</f>
        <v>0</v>
      </c>
      <c r="L63" s="47">
        <f t="shared" ref="L63:L74" si="19">IF(K63&gt;0,F63+$H$59,0)</f>
        <v>0</v>
      </c>
      <c r="M63" s="48">
        <f>IF(ISERROR(J63/AVERAGE($H$63:$H$74)*7),,(J63/AVERAGE($H$63:$H$74))*7)</f>
        <v>20.918322295805741</v>
      </c>
    </row>
    <row r="64" spans="6:13" x14ac:dyDescent="0.35">
      <c r="F64" s="36">
        <v>2</v>
      </c>
      <c r="G64" s="47">
        <f t="shared" si="16"/>
        <v>2369</v>
      </c>
      <c r="H64" s="47">
        <f t="shared" si="17"/>
        <v>828</v>
      </c>
      <c r="I64" s="47">
        <f t="shared" ref="I64:I74" si="20">SUMIF(L61:L63,F64,K61:K63)</f>
        <v>0</v>
      </c>
      <c r="J64" s="47">
        <f t="shared" ref="J64:J74" si="21">G64+I64-H64</f>
        <v>1541</v>
      </c>
      <c r="K64" s="47">
        <f t="shared" si="18"/>
        <v>2500</v>
      </c>
      <c r="L64" s="47">
        <f t="shared" si="19"/>
        <v>3</v>
      </c>
      <c r="M64" s="48">
        <f t="shared" ref="M64:M74" si="22">IF(ISERROR(J64/AVERAGE($H$63:$H$74)*7),,(J64/AVERAGE($H$63:$H$74))*7)</f>
        <v>13.607064017660043</v>
      </c>
    </row>
    <row r="65" spans="6:13" x14ac:dyDescent="0.35">
      <c r="F65" s="36">
        <v>3</v>
      </c>
      <c r="G65" s="47">
        <f t="shared" si="16"/>
        <v>1541</v>
      </c>
      <c r="H65" s="47">
        <f t="shared" si="17"/>
        <v>868</v>
      </c>
      <c r="I65" s="47">
        <f t="shared" si="20"/>
        <v>2500</v>
      </c>
      <c r="J65" s="47">
        <f t="shared" si="21"/>
        <v>3173</v>
      </c>
      <c r="K65" s="47">
        <f t="shared" si="18"/>
        <v>0</v>
      </c>
      <c r="L65" s="47">
        <f t="shared" si="19"/>
        <v>0</v>
      </c>
      <c r="M65" s="48">
        <f t="shared" si="22"/>
        <v>28.017660044150109</v>
      </c>
    </row>
    <row r="66" spans="6:13" x14ac:dyDescent="0.35">
      <c r="F66" s="36">
        <v>4</v>
      </c>
      <c r="G66" s="47">
        <f t="shared" si="16"/>
        <v>3173</v>
      </c>
      <c r="H66" s="47">
        <f t="shared" si="17"/>
        <v>845</v>
      </c>
      <c r="I66" s="47">
        <f t="shared" si="20"/>
        <v>0</v>
      </c>
      <c r="J66" s="47">
        <f t="shared" si="21"/>
        <v>2328</v>
      </c>
      <c r="K66" s="47">
        <f t="shared" si="18"/>
        <v>0</v>
      </c>
      <c r="L66" s="47">
        <f t="shared" si="19"/>
        <v>0</v>
      </c>
      <c r="M66" s="48">
        <f t="shared" si="22"/>
        <v>20.556291390728475</v>
      </c>
    </row>
    <row r="67" spans="6:13" x14ac:dyDescent="0.35">
      <c r="F67" s="36">
        <v>5</v>
      </c>
      <c r="G67" s="47">
        <f t="shared" si="16"/>
        <v>2328</v>
      </c>
      <c r="H67" s="47">
        <f t="shared" si="17"/>
        <v>629</v>
      </c>
      <c r="I67" s="47">
        <f t="shared" si="20"/>
        <v>0</v>
      </c>
      <c r="J67" s="47">
        <f t="shared" si="21"/>
        <v>1699</v>
      </c>
      <c r="K67" s="47">
        <f t="shared" si="18"/>
        <v>2500</v>
      </c>
      <c r="L67" s="47">
        <f t="shared" si="19"/>
        <v>6</v>
      </c>
      <c r="M67" s="48">
        <f t="shared" si="22"/>
        <v>15.002207505518761</v>
      </c>
    </row>
    <row r="68" spans="6:13" x14ac:dyDescent="0.35">
      <c r="F68" s="36">
        <v>6</v>
      </c>
      <c r="G68" s="47">
        <f t="shared" si="16"/>
        <v>1699</v>
      </c>
      <c r="H68" s="47">
        <f t="shared" si="17"/>
        <v>675</v>
      </c>
      <c r="I68" s="47">
        <f t="shared" si="20"/>
        <v>2500</v>
      </c>
      <c r="J68" s="47">
        <f t="shared" si="21"/>
        <v>3524</v>
      </c>
      <c r="K68" s="47">
        <f t="shared" si="18"/>
        <v>0</v>
      </c>
      <c r="L68" s="47">
        <f t="shared" si="19"/>
        <v>0</v>
      </c>
      <c r="M68" s="48">
        <f t="shared" si="22"/>
        <v>31.116997792494484</v>
      </c>
    </row>
    <row r="69" spans="6:13" x14ac:dyDescent="0.35">
      <c r="F69" s="36">
        <v>7</v>
      </c>
      <c r="G69" s="47">
        <f t="shared" ref="G69:G74" si="23">J68</f>
        <v>3524</v>
      </c>
      <c r="H69" s="47">
        <f t="shared" si="17"/>
        <v>659</v>
      </c>
      <c r="I69" s="47">
        <f t="shared" si="20"/>
        <v>0</v>
      </c>
      <c r="J69" s="47">
        <f t="shared" si="21"/>
        <v>2865</v>
      </c>
      <c r="K69" s="47">
        <f t="shared" si="18"/>
        <v>0</v>
      </c>
      <c r="L69" s="47">
        <f t="shared" si="19"/>
        <v>0</v>
      </c>
      <c r="M69" s="48">
        <f t="shared" si="22"/>
        <v>25.298013245033111</v>
      </c>
    </row>
    <row r="70" spans="6:13" x14ac:dyDescent="0.35">
      <c r="F70" s="36">
        <v>8</v>
      </c>
      <c r="G70" s="47">
        <f t="shared" si="23"/>
        <v>2865</v>
      </c>
      <c r="H70" s="47">
        <f t="shared" si="17"/>
        <v>897</v>
      </c>
      <c r="I70" s="47">
        <f t="shared" si="20"/>
        <v>0</v>
      </c>
      <c r="J70" s="47">
        <f t="shared" si="21"/>
        <v>1968</v>
      </c>
      <c r="K70" s="47">
        <f t="shared" si="18"/>
        <v>2500</v>
      </c>
      <c r="L70" s="47">
        <f t="shared" si="19"/>
        <v>9</v>
      </c>
      <c r="M70" s="48">
        <f t="shared" si="22"/>
        <v>17.377483443708609</v>
      </c>
    </row>
    <row r="71" spans="6:13" x14ac:dyDescent="0.35">
      <c r="F71" s="36">
        <v>9</v>
      </c>
      <c r="G71" s="47">
        <f t="shared" si="23"/>
        <v>1968</v>
      </c>
      <c r="H71" s="47">
        <f t="shared" si="17"/>
        <v>718</v>
      </c>
      <c r="I71" s="47">
        <f t="shared" si="20"/>
        <v>2500</v>
      </c>
      <c r="J71" s="47">
        <f t="shared" si="21"/>
        <v>3750</v>
      </c>
      <c r="K71" s="47">
        <f t="shared" si="18"/>
        <v>0</v>
      </c>
      <c r="L71" s="47">
        <f t="shared" si="19"/>
        <v>0</v>
      </c>
      <c r="M71" s="48">
        <f t="shared" si="22"/>
        <v>33.11258278145695</v>
      </c>
    </row>
    <row r="72" spans="6:13" x14ac:dyDescent="0.35">
      <c r="F72" s="36">
        <v>10</v>
      </c>
      <c r="G72" s="47">
        <f t="shared" si="23"/>
        <v>3750</v>
      </c>
      <c r="H72" s="47">
        <f t="shared" si="17"/>
        <v>787</v>
      </c>
      <c r="I72" s="47">
        <f t="shared" si="20"/>
        <v>0</v>
      </c>
      <c r="J72" s="47">
        <f t="shared" si="21"/>
        <v>2963</v>
      </c>
      <c r="K72" s="47">
        <f t="shared" si="18"/>
        <v>0</v>
      </c>
      <c r="L72" s="47">
        <f t="shared" si="19"/>
        <v>0</v>
      </c>
      <c r="M72" s="48">
        <f t="shared" si="22"/>
        <v>26.163355408388522</v>
      </c>
    </row>
    <row r="73" spans="6:13" x14ac:dyDescent="0.35">
      <c r="F73" s="36">
        <v>11</v>
      </c>
      <c r="G73" s="47">
        <f t="shared" si="23"/>
        <v>2963</v>
      </c>
      <c r="H73" s="47">
        <f t="shared" si="17"/>
        <v>1040</v>
      </c>
      <c r="I73" s="47">
        <f t="shared" si="20"/>
        <v>0</v>
      </c>
      <c r="J73" s="47">
        <f t="shared" si="21"/>
        <v>1923</v>
      </c>
      <c r="K73" s="47">
        <f t="shared" si="18"/>
        <v>2500</v>
      </c>
      <c r="L73" s="47">
        <f t="shared" si="19"/>
        <v>12</v>
      </c>
      <c r="M73" s="48">
        <f t="shared" si="22"/>
        <v>16.980132450331126</v>
      </c>
    </row>
    <row r="74" spans="6:13" ht="15" thickBot="1" x14ac:dyDescent="0.4">
      <c r="F74" s="49">
        <v>12</v>
      </c>
      <c r="G74" s="50">
        <f t="shared" si="23"/>
        <v>1923</v>
      </c>
      <c r="H74" s="50">
        <f t="shared" si="17"/>
        <v>936</v>
      </c>
      <c r="I74" s="50">
        <f t="shared" si="20"/>
        <v>2500</v>
      </c>
      <c r="J74" s="50">
        <f t="shared" si="21"/>
        <v>3487</v>
      </c>
      <c r="K74" s="50">
        <f t="shared" si="18"/>
        <v>0</v>
      </c>
      <c r="L74" s="50">
        <f t="shared" si="19"/>
        <v>0</v>
      </c>
      <c r="M74" s="51">
        <f t="shared" si="22"/>
        <v>30.790286975717436</v>
      </c>
    </row>
    <row r="75" spans="6:13" ht="15" thickBot="1" x14ac:dyDescent="0.4"/>
    <row r="76" spans="6:13" x14ac:dyDescent="0.35">
      <c r="F76" s="31">
        <v>4</v>
      </c>
      <c r="G76" s="32" t="s">
        <v>9</v>
      </c>
      <c r="H76" s="33" t="str">
        <f>INDEX($H$10:$H$14,MATCH(F76,$G$10:$G$14,FALSE))</f>
        <v>Woodpulp</v>
      </c>
      <c r="I76" s="34"/>
      <c r="J76" s="34"/>
      <c r="K76" s="34"/>
      <c r="L76" s="34"/>
      <c r="M76" s="35"/>
    </row>
    <row r="77" spans="6:13" x14ac:dyDescent="0.35">
      <c r="F77" s="36"/>
      <c r="G77" s="37" t="s">
        <v>17</v>
      </c>
      <c r="H77" s="38" t="s">
        <v>18</v>
      </c>
      <c r="I77" s="37" t="s">
        <v>15</v>
      </c>
      <c r="J77" s="38">
        <f>INDEX($I$10:$I$14,MATCH(F76,$G$10:$G$14,FALSE))</f>
        <v>3000</v>
      </c>
      <c r="K77" s="19"/>
      <c r="L77" s="19"/>
      <c r="M77" s="20"/>
    </row>
    <row r="78" spans="6:13" ht="15" thickBot="1" x14ac:dyDescent="0.4">
      <c r="F78" s="39"/>
      <c r="G78" s="40" t="s">
        <v>19</v>
      </c>
      <c r="H78" s="41">
        <v>4</v>
      </c>
      <c r="I78" s="40" t="s">
        <v>16</v>
      </c>
      <c r="J78" s="41">
        <f>INDEX($J$10:$J$14,MATCH(F76,$G$10:$G$14,FALSE))</f>
        <v>5000</v>
      </c>
      <c r="K78" s="22"/>
      <c r="L78" s="22"/>
      <c r="M78" s="23"/>
    </row>
    <row r="79" spans="6:13" ht="73" thickBot="1" x14ac:dyDescent="0.4">
      <c r="F79" s="42" t="s">
        <v>3</v>
      </c>
      <c r="G79" s="43" t="s">
        <v>20</v>
      </c>
      <c r="H79" s="44" t="s">
        <v>21</v>
      </c>
      <c r="I79" s="43" t="s">
        <v>22</v>
      </c>
      <c r="J79" s="44" t="s">
        <v>23</v>
      </c>
      <c r="K79" s="44" t="s">
        <v>24</v>
      </c>
      <c r="L79" s="44" t="s">
        <v>25</v>
      </c>
      <c r="M79" s="45" t="s">
        <v>26</v>
      </c>
    </row>
    <row r="80" spans="6:13" x14ac:dyDescent="0.35">
      <c r="F80" s="46" t="s">
        <v>27</v>
      </c>
      <c r="G80" s="19"/>
      <c r="H80" s="19"/>
      <c r="I80" s="47"/>
      <c r="J80" s="47"/>
      <c r="K80" s="47">
        <v>0</v>
      </c>
      <c r="L80" s="47">
        <v>0</v>
      </c>
      <c r="M80" s="20"/>
    </row>
    <row r="81" spans="6:13" x14ac:dyDescent="0.35">
      <c r="F81" s="46" t="s">
        <v>27</v>
      </c>
      <c r="G81" s="19"/>
      <c r="H81" s="19"/>
      <c r="I81" s="47"/>
      <c r="J81" s="47"/>
      <c r="K81" s="47">
        <v>5000</v>
      </c>
      <c r="L81" s="47">
        <v>2</v>
      </c>
      <c r="M81" s="20"/>
    </row>
    <row r="82" spans="6:13" x14ac:dyDescent="0.35">
      <c r="F82" s="46" t="s">
        <v>27</v>
      </c>
      <c r="G82" s="19"/>
      <c r="H82" s="19"/>
      <c r="I82" s="47"/>
      <c r="J82" s="47"/>
      <c r="K82" s="47">
        <v>0</v>
      </c>
      <c r="L82" s="47">
        <v>0</v>
      </c>
      <c r="M82" s="20"/>
    </row>
    <row r="83" spans="6:13" x14ac:dyDescent="0.35">
      <c r="F83" s="46" t="s">
        <v>27</v>
      </c>
      <c r="G83" s="19"/>
      <c r="H83" s="19"/>
      <c r="I83" s="47"/>
      <c r="J83" s="47"/>
      <c r="K83" s="47">
        <v>0</v>
      </c>
      <c r="L83" s="47">
        <v>0</v>
      </c>
      <c r="M83" s="20"/>
    </row>
    <row r="84" spans="6:13" x14ac:dyDescent="0.35">
      <c r="F84" s="46" t="s">
        <v>27</v>
      </c>
      <c r="G84" s="19"/>
      <c r="H84" s="19"/>
      <c r="I84" s="47"/>
      <c r="J84" s="47">
        <v>5000</v>
      </c>
      <c r="K84" s="47">
        <v>0</v>
      </c>
      <c r="L84" s="47">
        <v>0</v>
      </c>
      <c r="M84" s="20"/>
    </row>
    <row r="85" spans="6:13" x14ac:dyDescent="0.35">
      <c r="F85" s="36">
        <v>1</v>
      </c>
      <c r="G85" s="47">
        <f t="shared" ref="G85:G90" si="24">J84</f>
        <v>5000</v>
      </c>
      <c r="H85" s="47">
        <f t="shared" ref="H85:H96" si="25">($I$6*$B3)+($J$6*$C3)+($K$6*$D3)+($L$6*$E3)+($M$6*$F3)</f>
        <v>720</v>
      </c>
      <c r="I85" s="47">
        <f>SUMIF(L80:L82,F85,K80:K82)</f>
        <v>0</v>
      </c>
      <c r="J85" s="47">
        <f t="shared" ref="J85:J96" si="26">G85+I85-H85</f>
        <v>4280</v>
      </c>
      <c r="K85" s="47">
        <f t="shared" ref="K85:K96" si="27">IF(J85&lt;=$J$77,$J$78,0)</f>
        <v>0</v>
      </c>
      <c r="L85" s="47">
        <f>IF(K85&gt;0,F85+$H$78,0)</f>
        <v>0</v>
      </c>
      <c r="M85" s="48">
        <f>IF(ISERROR(J85/AVERAGE($H$85:$H$96)*7),,(J85/AVERAGE($H$85:$H$96))*7)</f>
        <v>32.579972813774354</v>
      </c>
    </row>
    <row r="86" spans="6:13" x14ac:dyDescent="0.35">
      <c r="F86" s="36">
        <v>2</v>
      </c>
      <c r="G86" s="47">
        <f t="shared" si="24"/>
        <v>4280</v>
      </c>
      <c r="H86" s="47">
        <f t="shared" si="25"/>
        <v>985</v>
      </c>
      <c r="I86" s="47">
        <f>SUMIF(L81:L85,F86,K81:K85)</f>
        <v>5000</v>
      </c>
      <c r="J86" s="47">
        <f t="shared" si="26"/>
        <v>8295</v>
      </c>
      <c r="K86" s="47">
        <f t="shared" si="27"/>
        <v>0</v>
      </c>
      <c r="L86" s="47">
        <f t="shared" ref="L86:L96" si="28">IF(K86&gt;0,F86+$H$78,0)</f>
        <v>0</v>
      </c>
      <c r="M86" s="48">
        <f t="shared" ref="M86:M96" si="29">IF(ISERROR(J86/AVERAGE($H$85:$H$96)*7),,(J86/AVERAGE($H$85:$H$96))*7)</f>
        <v>63.142727684639773</v>
      </c>
    </row>
    <row r="87" spans="6:13" x14ac:dyDescent="0.35">
      <c r="F87" s="36">
        <v>3</v>
      </c>
      <c r="G87" s="47">
        <f t="shared" si="24"/>
        <v>8295</v>
      </c>
      <c r="H87" s="47">
        <f t="shared" si="25"/>
        <v>1056</v>
      </c>
      <c r="I87" s="47">
        <f>SUMIF(L82:L86,F87,K82:K86)</f>
        <v>0</v>
      </c>
      <c r="J87" s="47">
        <f t="shared" si="26"/>
        <v>7239</v>
      </c>
      <c r="K87" s="47">
        <f t="shared" si="27"/>
        <v>0</v>
      </c>
      <c r="L87" s="47">
        <f t="shared" si="28"/>
        <v>0</v>
      </c>
      <c r="M87" s="48">
        <f t="shared" si="29"/>
        <v>55.104304485727233</v>
      </c>
    </row>
    <row r="88" spans="6:13" x14ac:dyDescent="0.35">
      <c r="F88" s="36">
        <v>4</v>
      </c>
      <c r="G88" s="47">
        <f t="shared" si="24"/>
        <v>7239</v>
      </c>
      <c r="H88" s="47">
        <f t="shared" si="25"/>
        <v>975</v>
      </c>
      <c r="I88" s="47">
        <f t="shared" ref="I88:I96" si="30">SUMIF(L85:L87,F88,K85:K87)</f>
        <v>0</v>
      </c>
      <c r="J88" s="47">
        <f t="shared" si="26"/>
        <v>6264</v>
      </c>
      <c r="K88" s="47">
        <f t="shared" si="27"/>
        <v>0</v>
      </c>
      <c r="L88" s="47">
        <f t="shared" si="28"/>
        <v>0</v>
      </c>
      <c r="M88" s="48">
        <f t="shared" si="29"/>
        <v>47.68246488445854</v>
      </c>
    </row>
    <row r="89" spans="6:13" x14ac:dyDescent="0.35">
      <c r="F89" s="36">
        <v>5</v>
      </c>
      <c r="G89" s="47">
        <f t="shared" si="24"/>
        <v>6264</v>
      </c>
      <c r="H89" s="47">
        <f t="shared" si="25"/>
        <v>667</v>
      </c>
      <c r="I89" s="47">
        <f t="shared" si="30"/>
        <v>0</v>
      </c>
      <c r="J89" s="47">
        <f t="shared" si="26"/>
        <v>5597</v>
      </c>
      <c r="K89" s="47">
        <f t="shared" si="27"/>
        <v>0</v>
      </c>
      <c r="L89" s="47">
        <f t="shared" si="28"/>
        <v>0</v>
      </c>
      <c r="M89" s="48">
        <f t="shared" si="29"/>
        <v>42.60516538287267</v>
      </c>
    </row>
    <row r="90" spans="6:13" x14ac:dyDescent="0.35">
      <c r="F90" s="36">
        <v>6</v>
      </c>
      <c r="G90" s="47">
        <f t="shared" si="24"/>
        <v>5597</v>
      </c>
      <c r="H90" s="47">
        <f t="shared" si="25"/>
        <v>821</v>
      </c>
      <c r="I90" s="47">
        <f t="shared" si="30"/>
        <v>0</v>
      </c>
      <c r="J90" s="47">
        <f t="shared" si="26"/>
        <v>4776</v>
      </c>
      <c r="K90" s="47">
        <f t="shared" si="27"/>
        <v>0</v>
      </c>
      <c r="L90" s="47">
        <f t="shared" si="28"/>
        <v>0</v>
      </c>
      <c r="M90" s="48">
        <f t="shared" si="29"/>
        <v>36.355595831445399</v>
      </c>
    </row>
    <row r="91" spans="6:13" x14ac:dyDescent="0.35">
      <c r="F91" s="36">
        <v>7</v>
      </c>
      <c r="G91" s="47">
        <f t="shared" ref="G91:G96" si="31">J90</f>
        <v>4776</v>
      </c>
      <c r="H91" s="47">
        <f t="shared" si="25"/>
        <v>751</v>
      </c>
      <c r="I91" s="47">
        <f t="shared" si="30"/>
        <v>0</v>
      </c>
      <c r="J91" s="47">
        <f t="shared" si="26"/>
        <v>4025</v>
      </c>
      <c r="K91" s="47">
        <f t="shared" si="27"/>
        <v>0</v>
      </c>
      <c r="L91" s="47">
        <f>IF(K91&gt;0,F91+$H$78,0)</f>
        <v>0</v>
      </c>
      <c r="M91" s="48">
        <f t="shared" si="29"/>
        <v>30.63887630267331</v>
      </c>
    </row>
    <row r="92" spans="6:13" x14ac:dyDescent="0.35">
      <c r="F92" s="36">
        <v>8</v>
      </c>
      <c r="G92" s="47">
        <f t="shared" si="31"/>
        <v>4025</v>
      </c>
      <c r="H92" s="47">
        <f t="shared" si="25"/>
        <v>1067</v>
      </c>
      <c r="I92" s="47">
        <f t="shared" si="30"/>
        <v>0</v>
      </c>
      <c r="J92" s="47">
        <f t="shared" si="26"/>
        <v>2958</v>
      </c>
      <c r="K92" s="47">
        <f t="shared" si="27"/>
        <v>5000</v>
      </c>
      <c r="L92" s="47">
        <f t="shared" si="28"/>
        <v>12</v>
      </c>
      <c r="M92" s="48">
        <f t="shared" si="29"/>
        <v>22.516719528772089</v>
      </c>
    </row>
    <row r="93" spans="6:13" x14ac:dyDescent="0.35">
      <c r="F93" s="36">
        <v>9</v>
      </c>
      <c r="G93" s="47">
        <f t="shared" si="31"/>
        <v>2958</v>
      </c>
      <c r="H93" s="47">
        <f t="shared" si="25"/>
        <v>821</v>
      </c>
      <c r="I93" s="47">
        <f t="shared" si="30"/>
        <v>0</v>
      </c>
      <c r="J93" s="47">
        <f t="shared" si="26"/>
        <v>2137</v>
      </c>
      <c r="K93" s="47">
        <f t="shared" si="27"/>
        <v>5000</v>
      </c>
      <c r="L93" s="47">
        <f t="shared" si="28"/>
        <v>13</v>
      </c>
      <c r="M93" s="48">
        <f t="shared" si="29"/>
        <v>16.267149977344811</v>
      </c>
    </row>
    <row r="94" spans="6:13" x14ac:dyDescent="0.35">
      <c r="F94" s="36">
        <v>10</v>
      </c>
      <c r="G94" s="47">
        <f t="shared" si="31"/>
        <v>2137</v>
      </c>
      <c r="H94" s="47">
        <f t="shared" si="25"/>
        <v>908</v>
      </c>
      <c r="I94" s="47">
        <f t="shared" si="30"/>
        <v>0</v>
      </c>
      <c r="J94" s="47">
        <f t="shared" si="26"/>
        <v>1229</v>
      </c>
      <c r="K94" s="47">
        <f t="shared" si="27"/>
        <v>5000</v>
      </c>
      <c r="L94" s="47">
        <f t="shared" si="28"/>
        <v>14</v>
      </c>
      <c r="M94" s="48">
        <f t="shared" si="29"/>
        <v>9.3553239691889445</v>
      </c>
    </row>
    <row r="95" spans="6:13" x14ac:dyDescent="0.35">
      <c r="F95" s="36">
        <v>11</v>
      </c>
      <c r="G95" s="47">
        <f t="shared" si="31"/>
        <v>1229</v>
      </c>
      <c r="H95" s="47">
        <f t="shared" si="25"/>
        <v>1211</v>
      </c>
      <c r="I95" s="47">
        <f t="shared" si="30"/>
        <v>0</v>
      </c>
      <c r="J95" s="47">
        <f t="shared" si="26"/>
        <v>18</v>
      </c>
      <c r="K95" s="47">
        <f t="shared" si="27"/>
        <v>5000</v>
      </c>
      <c r="L95" s="47">
        <f t="shared" si="28"/>
        <v>15</v>
      </c>
      <c r="M95" s="48">
        <f t="shared" si="29"/>
        <v>0.1370185772541912</v>
      </c>
    </row>
    <row r="96" spans="6:13" ht="15" thickBot="1" x14ac:dyDescent="0.4">
      <c r="F96" s="49">
        <v>12</v>
      </c>
      <c r="G96" s="50">
        <f t="shared" si="31"/>
        <v>18</v>
      </c>
      <c r="H96" s="50">
        <f t="shared" si="25"/>
        <v>1053</v>
      </c>
      <c r="I96" s="50">
        <f t="shared" si="30"/>
        <v>0</v>
      </c>
      <c r="J96" s="50">
        <f t="shared" si="26"/>
        <v>-1035</v>
      </c>
      <c r="K96" s="50">
        <f t="shared" si="27"/>
        <v>5000</v>
      </c>
      <c r="L96" s="50">
        <f t="shared" si="28"/>
        <v>16</v>
      </c>
      <c r="M96" s="51">
        <f t="shared" si="29"/>
        <v>-7.8785681921159947</v>
      </c>
    </row>
    <row r="97" spans="6:13" ht="15" thickBot="1" x14ac:dyDescent="0.4"/>
    <row r="98" spans="6:13" x14ac:dyDescent="0.35">
      <c r="F98" s="31">
        <v>5</v>
      </c>
      <c r="G98" s="32" t="s">
        <v>9</v>
      </c>
      <c r="H98" s="33" t="str">
        <f>INDEX($H$10:$H$14,MATCH(F98,$G$10:$G$14,FALSE))</f>
        <v>Tissue</v>
      </c>
      <c r="I98" s="34"/>
      <c r="J98" s="34"/>
      <c r="K98" s="34"/>
      <c r="L98" s="34"/>
      <c r="M98" s="35"/>
    </row>
    <row r="99" spans="6:13" x14ac:dyDescent="0.35">
      <c r="F99" s="36"/>
      <c r="G99" s="37" t="s">
        <v>17</v>
      </c>
      <c r="H99" s="38" t="s">
        <v>18</v>
      </c>
      <c r="I99" s="37" t="s">
        <v>15</v>
      </c>
      <c r="J99" s="38">
        <f>INDEX($I$10:$I$14,MATCH(F98,$G$10:$G$14,FALSE))</f>
        <v>1200</v>
      </c>
      <c r="K99" s="19"/>
      <c r="L99" s="19"/>
      <c r="M99" s="20"/>
    </row>
    <row r="100" spans="6:13" ht="15" thickBot="1" x14ac:dyDescent="0.4">
      <c r="F100" s="39"/>
      <c r="G100" s="40" t="s">
        <v>19</v>
      </c>
      <c r="H100" s="41">
        <v>2</v>
      </c>
      <c r="I100" s="40" t="s">
        <v>16</v>
      </c>
      <c r="J100" s="41">
        <f>INDEX($J$10:$J$14,MATCH(F98,$G$10:$G$14,FALSE))</f>
        <v>3000</v>
      </c>
      <c r="K100" s="22"/>
      <c r="L100" s="22"/>
      <c r="M100" s="23"/>
    </row>
    <row r="101" spans="6:13" ht="73" thickBot="1" x14ac:dyDescent="0.4">
      <c r="F101" s="42" t="s">
        <v>3</v>
      </c>
      <c r="G101" s="43" t="s">
        <v>20</v>
      </c>
      <c r="H101" s="44" t="s">
        <v>21</v>
      </c>
      <c r="I101" s="43" t="s">
        <v>22</v>
      </c>
      <c r="J101" s="44" t="s">
        <v>23</v>
      </c>
      <c r="K101" s="44" t="s">
        <v>24</v>
      </c>
      <c r="L101" s="44" t="s">
        <v>25</v>
      </c>
      <c r="M101" s="45" t="s">
        <v>26</v>
      </c>
    </row>
    <row r="102" spans="6:13" x14ac:dyDescent="0.35">
      <c r="F102" s="46" t="s">
        <v>27</v>
      </c>
      <c r="G102" s="19"/>
      <c r="H102" s="19"/>
      <c r="I102" s="47"/>
      <c r="J102" s="47"/>
      <c r="K102" s="47">
        <v>0</v>
      </c>
      <c r="L102" s="47">
        <v>0</v>
      </c>
      <c r="M102" s="20"/>
    </row>
    <row r="103" spans="6:13" x14ac:dyDescent="0.35">
      <c r="F103" s="46" t="s">
        <v>27</v>
      </c>
      <c r="G103" s="19"/>
      <c r="H103" s="19"/>
      <c r="I103" s="47"/>
      <c r="J103" s="47"/>
      <c r="K103" s="47">
        <v>0</v>
      </c>
      <c r="L103" s="47">
        <v>0</v>
      </c>
      <c r="M103" s="20"/>
    </row>
    <row r="104" spans="6:13" x14ac:dyDescent="0.35">
      <c r="F104" s="46" t="s">
        <v>27</v>
      </c>
      <c r="G104" s="19"/>
      <c r="H104" s="19"/>
      <c r="I104" s="47"/>
      <c r="J104" s="47"/>
      <c r="K104" s="47">
        <v>3300</v>
      </c>
      <c r="L104" s="47">
        <v>3</v>
      </c>
      <c r="M104" s="20"/>
    </row>
    <row r="105" spans="6:13" x14ac:dyDescent="0.35">
      <c r="F105" s="36">
        <v>1</v>
      </c>
      <c r="G105" s="47">
        <v>3800</v>
      </c>
      <c r="H105" s="47">
        <f t="shared" ref="H105:H116" si="32">($I$7*$B3)+($J$7*$C3)+($K$7*$D3)+($L$7*$E3)+($M$7*$F3)</f>
        <v>437</v>
      </c>
      <c r="I105" s="47">
        <f>SUMIF(L102:L104,F105,K102:K104)</f>
        <v>0</v>
      </c>
      <c r="J105" s="47">
        <f>G105+I105-H105</f>
        <v>3363</v>
      </c>
      <c r="K105" s="47">
        <f t="shared" ref="K105:K116" si="33">IF(J105&lt;=$J$99,$J$100,0)</f>
        <v>0</v>
      </c>
      <c r="L105" s="47">
        <f>IF(K105&gt;0,F105+$H$100,0)</f>
        <v>0</v>
      </c>
      <c r="M105" s="48">
        <f>IF(ISERROR(J105/AVERAGE($H$105:$H$116)*7),,(J105/AVERAGE($H$105:$H$116))*7)</f>
        <v>39.459701075569207</v>
      </c>
    </row>
    <row r="106" spans="6:13" x14ac:dyDescent="0.35">
      <c r="F106" s="36">
        <v>2</v>
      </c>
      <c r="G106" s="47">
        <f>J105</f>
        <v>3363</v>
      </c>
      <c r="H106" s="47">
        <f t="shared" si="32"/>
        <v>637</v>
      </c>
      <c r="I106" s="47">
        <f t="shared" ref="I106:I116" si="34">SUMIF(L103:L105,F106,K103:K105)</f>
        <v>0</v>
      </c>
      <c r="J106" s="47">
        <f t="shared" ref="J106:J111" si="35">G106+I106-H106</f>
        <v>2726</v>
      </c>
      <c r="K106" s="47">
        <f t="shared" si="33"/>
        <v>0</v>
      </c>
      <c r="L106" s="47">
        <f t="shared" ref="L106:L116" si="36">IF(K106&gt;0,F106+$H$100,0)</f>
        <v>0</v>
      </c>
      <c r="M106" s="48">
        <f t="shared" ref="M106:M116" si="37">IF(ISERROR(J106/AVERAGE($H$105:$H$116)*7),,(J106/AVERAGE($H$105:$H$116))*7)</f>
        <v>31.985472831401033</v>
      </c>
    </row>
    <row r="107" spans="6:13" x14ac:dyDescent="0.35">
      <c r="F107" s="36">
        <v>3</v>
      </c>
      <c r="G107" s="47">
        <f>J106</f>
        <v>2726</v>
      </c>
      <c r="H107" s="47">
        <f t="shared" si="32"/>
        <v>653</v>
      </c>
      <c r="I107" s="47">
        <f t="shared" si="34"/>
        <v>3300</v>
      </c>
      <c r="J107" s="47">
        <f t="shared" si="35"/>
        <v>5373</v>
      </c>
      <c r="K107" s="47">
        <f t="shared" si="33"/>
        <v>0</v>
      </c>
      <c r="L107" s="47">
        <f t="shared" si="36"/>
        <v>0</v>
      </c>
      <c r="M107" s="48">
        <f t="shared" si="37"/>
        <v>63.044000558737253</v>
      </c>
    </row>
    <row r="108" spans="6:13" x14ac:dyDescent="0.35">
      <c r="F108" s="36">
        <v>4</v>
      </c>
      <c r="G108" s="47">
        <f>J107</f>
        <v>5373</v>
      </c>
      <c r="H108" s="47">
        <f t="shared" si="32"/>
        <v>574</v>
      </c>
      <c r="I108" s="47">
        <f t="shared" si="34"/>
        <v>0</v>
      </c>
      <c r="J108" s="47">
        <f t="shared" si="35"/>
        <v>4799</v>
      </c>
      <c r="K108" s="47">
        <f t="shared" si="33"/>
        <v>0</v>
      </c>
      <c r="L108" s="47">
        <f t="shared" si="36"/>
        <v>0</v>
      </c>
      <c r="M108" s="48">
        <f t="shared" si="37"/>
        <v>56.308981701354938</v>
      </c>
    </row>
    <row r="109" spans="6:13" x14ac:dyDescent="0.35">
      <c r="F109" s="36">
        <v>5</v>
      </c>
      <c r="G109" s="47">
        <f>J108</f>
        <v>4799</v>
      </c>
      <c r="H109" s="47">
        <f t="shared" si="32"/>
        <v>482</v>
      </c>
      <c r="I109" s="47">
        <f t="shared" si="34"/>
        <v>0</v>
      </c>
      <c r="J109" s="47">
        <f t="shared" si="35"/>
        <v>4317</v>
      </c>
      <c r="K109" s="47">
        <f t="shared" si="33"/>
        <v>0</v>
      </c>
      <c r="L109" s="47">
        <f t="shared" si="36"/>
        <v>0</v>
      </c>
      <c r="M109" s="48">
        <f t="shared" si="37"/>
        <v>50.653443218326572</v>
      </c>
    </row>
    <row r="110" spans="6:13" x14ac:dyDescent="0.35">
      <c r="F110" s="36">
        <v>6</v>
      </c>
      <c r="G110" s="47">
        <f>J109</f>
        <v>4317</v>
      </c>
      <c r="H110" s="47">
        <f t="shared" si="32"/>
        <v>512</v>
      </c>
      <c r="I110" s="47">
        <f t="shared" si="34"/>
        <v>0</v>
      </c>
      <c r="J110" s="47">
        <f t="shared" si="35"/>
        <v>3805</v>
      </c>
      <c r="K110" s="47">
        <f t="shared" si="33"/>
        <v>0</v>
      </c>
      <c r="L110" s="47">
        <f t="shared" si="36"/>
        <v>0</v>
      </c>
      <c r="M110" s="48">
        <f t="shared" si="37"/>
        <v>44.645900265400194</v>
      </c>
    </row>
    <row r="111" spans="6:13" x14ac:dyDescent="0.35">
      <c r="F111" s="36">
        <v>7</v>
      </c>
      <c r="G111" s="47">
        <f t="shared" ref="G111:G116" si="38">J110</f>
        <v>3805</v>
      </c>
      <c r="H111" s="47">
        <f t="shared" si="32"/>
        <v>455</v>
      </c>
      <c r="I111" s="47">
        <f t="shared" si="34"/>
        <v>0</v>
      </c>
      <c r="J111" s="47">
        <f t="shared" si="35"/>
        <v>3350</v>
      </c>
      <c r="K111" s="47">
        <f t="shared" si="33"/>
        <v>0</v>
      </c>
      <c r="L111" s="47">
        <f t="shared" si="36"/>
        <v>0</v>
      </c>
      <c r="M111" s="48">
        <f t="shared" si="37"/>
        <v>39.307165805280064</v>
      </c>
    </row>
    <row r="112" spans="6:13" x14ac:dyDescent="0.35">
      <c r="F112" s="36">
        <v>8</v>
      </c>
      <c r="G112" s="47">
        <f t="shared" si="38"/>
        <v>3350</v>
      </c>
      <c r="H112" s="47">
        <f t="shared" si="32"/>
        <v>686</v>
      </c>
      <c r="I112" s="47">
        <f t="shared" si="34"/>
        <v>0</v>
      </c>
      <c r="J112" s="47">
        <f>G112+I112-H112</f>
        <v>2664</v>
      </c>
      <c r="K112" s="47">
        <f t="shared" si="33"/>
        <v>0</v>
      </c>
      <c r="L112" s="47">
        <f t="shared" si="36"/>
        <v>0</v>
      </c>
      <c r="M112" s="48">
        <f t="shared" si="37"/>
        <v>31.257996926945101</v>
      </c>
    </row>
    <row r="113" spans="6:13" x14ac:dyDescent="0.35">
      <c r="F113" s="36">
        <v>9</v>
      </c>
      <c r="G113" s="47">
        <f t="shared" si="38"/>
        <v>2664</v>
      </c>
      <c r="H113" s="47">
        <f t="shared" si="32"/>
        <v>529</v>
      </c>
      <c r="I113" s="47">
        <f t="shared" si="34"/>
        <v>0</v>
      </c>
      <c r="J113" s="47">
        <f t="shared" ref="J113:J116" si="39">G113+I113-H113</f>
        <v>2135</v>
      </c>
      <c r="K113" s="47">
        <f t="shared" si="33"/>
        <v>0</v>
      </c>
      <c r="L113" s="47">
        <f t="shared" si="36"/>
        <v>0</v>
      </c>
      <c r="M113" s="48">
        <f t="shared" si="37"/>
        <v>25.050984774409834</v>
      </c>
    </row>
    <row r="114" spans="6:13" x14ac:dyDescent="0.35">
      <c r="F114" s="36">
        <v>10</v>
      </c>
      <c r="G114" s="47">
        <f t="shared" si="38"/>
        <v>2135</v>
      </c>
      <c r="H114" s="47">
        <f t="shared" si="32"/>
        <v>535</v>
      </c>
      <c r="I114" s="47">
        <f t="shared" si="34"/>
        <v>0</v>
      </c>
      <c r="J114" s="47">
        <f t="shared" si="39"/>
        <v>1600</v>
      </c>
      <c r="K114" s="47">
        <f t="shared" si="33"/>
        <v>0</v>
      </c>
      <c r="L114" s="47">
        <f t="shared" si="36"/>
        <v>0</v>
      </c>
      <c r="M114" s="48">
        <f t="shared" si="37"/>
        <v>18.773571727894957</v>
      </c>
    </row>
    <row r="115" spans="6:13" x14ac:dyDescent="0.35">
      <c r="F115" s="36">
        <v>11</v>
      </c>
      <c r="G115" s="47">
        <f t="shared" si="38"/>
        <v>1600</v>
      </c>
      <c r="H115" s="47">
        <f t="shared" si="32"/>
        <v>816</v>
      </c>
      <c r="I115" s="47">
        <f t="shared" si="34"/>
        <v>0</v>
      </c>
      <c r="J115" s="47">
        <f t="shared" si="39"/>
        <v>784</v>
      </c>
      <c r="K115" s="47">
        <f t="shared" si="33"/>
        <v>3000</v>
      </c>
      <c r="L115" s="47">
        <f t="shared" si="36"/>
        <v>13</v>
      </c>
      <c r="M115" s="48">
        <f>IF(ISERROR(J115/AVERAGE($H$105:$H$116)*7),,(J115/AVERAGE($H$105:$H$116))*7)</f>
        <v>9.1990501466685277</v>
      </c>
    </row>
    <row r="116" spans="6:13" ht="15" thickBot="1" x14ac:dyDescent="0.4">
      <c r="F116" s="49">
        <v>12</v>
      </c>
      <c r="G116" s="50">
        <f t="shared" si="38"/>
        <v>784</v>
      </c>
      <c r="H116" s="50">
        <f t="shared" si="32"/>
        <v>843</v>
      </c>
      <c r="I116" s="50">
        <f t="shared" si="34"/>
        <v>0</v>
      </c>
      <c r="J116" s="50">
        <f t="shared" si="39"/>
        <v>-59</v>
      </c>
      <c r="K116" s="50">
        <f t="shared" si="33"/>
        <v>3000</v>
      </c>
      <c r="L116" s="50">
        <f t="shared" si="36"/>
        <v>14</v>
      </c>
      <c r="M116" s="51">
        <f t="shared" si="37"/>
        <v>-0.69227545746612651</v>
      </c>
    </row>
  </sheetData>
  <mergeCells count="2">
    <mergeCell ref="B1:F1"/>
    <mergeCell ref="I1:M1"/>
  </mergeCells>
  <conditionalFormatting sqref="M23:M34">
    <cfRule type="colorScale" priority="5">
      <colorScale>
        <cfvo type="num" val="7"/>
        <cfvo type="num" val="20"/>
        <color rgb="FFFFC000"/>
        <color rgb="FF92D050"/>
      </colorScale>
    </cfRule>
  </conditionalFormatting>
  <conditionalFormatting sqref="M44:M55">
    <cfRule type="colorScale" priority="4">
      <colorScale>
        <cfvo type="num" val="7"/>
        <cfvo type="num" val="20"/>
        <color rgb="FFFFC000"/>
        <color rgb="FF92D050"/>
      </colorScale>
    </cfRule>
  </conditionalFormatting>
  <conditionalFormatting sqref="M63:M74">
    <cfRule type="colorScale" priority="3">
      <colorScale>
        <cfvo type="num" val="7"/>
        <cfvo type="num" val="20"/>
        <color rgb="FFFFC000"/>
        <color rgb="FF92D050"/>
      </colorScale>
    </cfRule>
  </conditionalFormatting>
  <conditionalFormatting sqref="M85:M96">
    <cfRule type="colorScale" priority="2">
      <colorScale>
        <cfvo type="num" val="7"/>
        <cfvo type="num" val="20"/>
        <color rgb="FFFFC000"/>
        <color rgb="FF92D050"/>
      </colorScale>
    </cfRule>
  </conditionalFormatting>
  <conditionalFormatting sqref="M105:M116">
    <cfRule type="colorScale" priority="1">
      <colorScale>
        <cfvo type="num" val="7"/>
        <cfvo type="num" val="20"/>
        <color rgb="FFFFC000"/>
        <color rgb="FF92D050"/>
      </colorScale>
    </cfRule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346942DE6F54998DC4D3C0EF44BC0" ma:contentTypeVersion="9" ma:contentTypeDescription="Create a new document." ma:contentTypeScope="" ma:versionID="57bd5b711fced1357e196c791731e5bf">
  <xsd:schema xmlns:xsd="http://www.w3.org/2001/XMLSchema" xmlns:xs="http://www.w3.org/2001/XMLSchema" xmlns:p="http://schemas.microsoft.com/office/2006/metadata/properties" xmlns:ns2="ae6d5f30-1844-4ce8-8458-680ebf560f07" targetNamespace="http://schemas.microsoft.com/office/2006/metadata/properties" ma:root="true" ma:fieldsID="e8a30d035e68eab349f9d99fc899c714" ns2:_="">
    <xsd:import namespace="ae6d5f30-1844-4ce8-8458-680ebf560f07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d5f30-1844-4ce8-8458-680ebf560f07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ae6d5f30-1844-4ce8-8458-680ebf560f07" xsi:nil="true"/>
  </documentManagement>
</p:properties>
</file>

<file path=customXml/itemProps1.xml><?xml version="1.0" encoding="utf-8"?>
<ds:datastoreItem xmlns:ds="http://schemas.openxmlformats.org/officeDocument/2006/customXml" ds:itemID="{36D79BAF-B7D9-4823-9961-955BA337267E}"/>
</file>

<file path=customXml/itemProps2.xml><?xml version="1.0" encoding="utf-8"?>
<ds:datastoreItem xmlns:ds="http://schemas.openxmlformats.org/officeDocument/2006/customXml" ds:itemID="{2062A3A2-B9DA-406B-A0A6-08557BA5A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E9671-0256-4388-81B8-716B631FB6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Napattra Na Chiangmai</dc:creator>
  <cp:keywords/>
  <dc:description/>
  <cp:lastModifiedBy>KN</cp:lastModifiedBy>
  <cp:revision/>
  <dcterms:created xsi:type="dcterms:W3CDTF">2020-11-30T02:13:09Z</dcterms:created>
  <dcterms:modified xsi:type="dcterms:W3CDTF">2020-12-20T07:01:08Z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0x010100447346942DE6F54998DC4D3C0EF44BC0</vt:lpwstr>
  </property>
</Properties>
</file>